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moru.yamasaki\Documents\69-1910-E0000【☆尼崎市】新ごみ処理施設整備基本設計等業務委託\打合せ資料\230227第60回打合せ\"/>
    </mc:Choice>
  </mc:AlternateContent>
  <xr:revisionPtr revIDLastSave="0" documentId="13_ncr:1_{A81040D3-7340-4B33-BB7B-7E7BE4168E41}" xr6:coauthVersionLast="46" xr6:coauthVersionMax="46" xr10:uidLastSave="{00000000-0000-0000-0000-000000000000}"/>
  <bookViews>
    <workbookView xWindow="810" yWindow="-120" windowWidth="28110" windowHeight="16440" tabRatio="929" xr2:uid="{00000000-000D-0000-FFFF-FFFF00000000}"/>
  </bookViews>
  <sheets>
    <sheet name="様式6-4別紙" sheetId="8" r:id="rId1"/>
    <sheet name="マニュアル計算シート写し" sheetId="2" state="hidden" r:id="rId2"/>
  </sheets>
  <definedNames>
    <definedName name="_xlnm.Print_Area" localSheetId="1">マニュアル計算シート写し!$B$2:$K$77</definedName>
    <definedName name="_xlnm.Print_Area" localSheetId="0">'様式6-4別紙'!$B$1:$J$47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8" l="1"/>
  <c r="F35" i="8" l="1"/>
  <c r="F21" i="8" l="1"/>
  <c r="F26" i="8" s="1"/>
  <c r="J43" i="8" l="1"/>
  <c r="F39" i="8" l="1"/>
  <c r="F41" i="8" s="1"/>
  <c r="F33" i="8"/>
  <c r="F36" i="8" s="1"/>
  <c r="F38" i="8" s="1"/>
  <c r="F30" i="8"/>
  <c r="F43" i="8" s="1"/>
  <c r="F23" i="8"/>
  <c r="F28" i="8" s="1"/>
  <c r="F20" i="8"/>
  <c r="F25" i="8" s="1"/>
  <c r="F27" i="8" s="1"/>
  <c r="F22" i="8" l="1"/>
  <c r="F24" i="8" s="1"/>
  <c r="F29" i="8"/>
  <c r="F31" i="8" l="1"/>
  <c r="F42" i="8"/>
  <c r="F44" i="8" l="1"/>
  <c r="F6" i="8"/>
  <c r="F49" i="2" l="1"/>
</calcChain>
</file>

<file path=xl/sharedStrings.xml><?xml version="1.0" encoding="utf-8"?>
<sst xmlns="http://schemas.openxmlformats.org/spreadsheetml/2006/main" count="326" uniqueCount="144">
  <si>
    <t>単位</t>
  </si>
  <si>
    <t>ケース3-1</t>
  </si>
  <si>
    <t>ケース3-2</t>
  </si>
  <si>
    <t>ケース3-3</t>
  </si>
  <si>
    <t>ケース3-4</t>
  </si>
  <si>
    <t>ケース3-5</t>
  </si>
  <si>
    <t>ケース3-6</t>
  </si>
  <si>
    <t>施設概要</t>
  </si>
  <si>
    <t>炉の形式</t>
  </si>
  <si>
    <t>分類３ 焼却炉（ストーカ式）〔新設〕</t>
  </si>
  <si>
    <t>施設規模</t>
  </si>
  <si>
    <t>ｔ/日</t>
  </si>
  <si>
    <t>1炉規模</t>
  </si>
  <si>
    <t>t/24h</t>
  </si>
  <si>
    <t>炉数</t>
  </si>
  <si>
    <t>炉</t>
  </si>
  <si>
    <t>ごみ性状</t>
  </si>
  <si>
    <t>ごみ低位発熱量</t>
  </si>
  <si>
    <t>kJ/kg</t>
  </si>
  <si>
    <t>kcal/kg</t>
  </si>
  <si>
    <t>灰分</t>
  </si>
  <si>
    <t>%</t>
  </si>
  <si>
    <t>運転日数</t>
  </si>
  <si>
    <t>1炉当り</t>
  </si>
  <si>
    <t>日/年</t>
  </si>
  <si>
    <t>２炉運転</t>
  </si>
  <si>
    <t>１炉運転</t>
  </si>
  <si>
    <t>全休炉</t>
  </si>
  <si>
    <t>ごみ焼却処理量</t>
  </si>
  <si>
    <t>ｔ</t>
  </si>
  <si>
    <t>年間ごみ焼却処理量（＝Ｄ）</t>
  </si>
  <si>
    <t>t/年</t>
  </si>
  <si>
    <t>発電設備</t>
  </si>
  <si>
    <t>発電効率（２炉運転）</t>
  </si>
  <si>
    <t>発電効率（１炉運転）</t>
  </si>
  <si>
    <t>発電量（２炉運転）</t>
  </si>
  <si>
    <t>kW</t>
  </si>
  <si>
    <t>発電量（１炉運転）</t>
  </si>
  <si>
    <t>消費電力</t>
  </si>
  <si>
    <t>消費電力原単位</t>
  </si>
  <si>
    <t>kW/t-焼却ごみ</t>
  </si>
  <si>
    <t>２炉運転電力</t>
  </si>
  <si>
    <t>発電電力量</t>
  </si>
  <si>
    <t>kWh</t>
  </si>
  <si>
    <t>消費電力量</t>
  </si>
  <si>
    <t>購入電力量</t>
  </si>
  <si>
    <t>売電電力量</t>
  </si>
  <si>
    <t>１炉運転電力</t>
  </si>
  <si>
    <t>年間電力</t>
  </si>
  <si>
    <t>kWh/年</t>
  </si>
  <si>
    <t>化石燃料</t>
  </si>
  <si>
    <t>１炉立上下げ回数</t>
  </si>
  <si>
    <t>回/年</t>
  </si>
  <si>
    <t>灯油１回使用量</t>
  </si>
  <si>
    <t>L/回</t>
  </si>
  <si>
    <t>燃料使用量</t>
  </si>
  <si>
    <t>L/年</t>
  </si>
  <si>
    <t>電気</t>
  </si>
  <si>
    <t>灯油</t>
  </si>
  <si>
    <t>排出実績値</t>
  </si>
  <si>
    <t>目安の要素</t>
  </si>
  <si>
    <t>比較結果</t>
  </si>
  <si>
    <t>更なる対策が必要</t>
  </si>
  <si>
    <t>○</t>
  </si>
  <si>
    <t>焼却ごみ中の廃プラの把握</t>
  </si>
  <si>
    <t>有</t>
  </si>
  <si>
    <t>無</t>
  </si>
  <si>
    <t>ごみ組成</t>
  </si>
  <si>
    <t>水分</t>
  </si>
  <si>
    <t>廃プラ類組成比率</t>
  </si>
  <si>
    <t>%-dry</t>
  </si>
  <si>
    <t>ごみ中廃プラ量</t>
  </si>
  <si>
    <t>廃プラスチック量</t>
  </si>
  <si>
    <t>ｔ（dry）/年</t>
  </si>
  <si>
    <t>廃プラスチック排出係数</t>
  </si>
  <si>
    <t>廃プラスチック由来</t>
  </si>
  <si>
    <t>分別収集された 廃プラスチック</t>
  </si>
  <si>
    <t>対年間ごみ焼却量比</t>
  </si>
  <si>
    <t>分別収集廃プラ量（＝Ｇ）</t>
  </si>
  <si>
    <t>ごみ焼却量当たり排出係数</t>
  </si>
  <si>
    <t>廃プラスチック</t>
  </si>
  <si>
    <t>固形分割合</t>
  </si>
  <si>
    <t>―</t>
  </si>
  <si>
    <t>廃プラスチック全量焼却（＝Ｅ）</t>
  </si>
  <si>
    <t>分別収集分（＝Ｆ）</t>
  </si>
  <si>
    <t>廃プラスチック由来（＝Ｂ’）</t>
  </si>
  <si>
    <t>廃プラスチック全量焼却</t>
  </si>
  <si>
    <t>分別収集分</t>
  </si>
  <si>
    <t>排出実績値（ ＝Ｉ）</t>
  </si>
  <si>
    <t>目安</t>
  </si>
  <si>
    <t>t-CO2/kWｈ</t>
  </si>
  <si>
    <t>CO2排出係数</t>
  </si>
  <si>
    <t>t-CO2/kL</t>
  </si>
  <si>
    <t>電力由来CO2</t>
  </si>
  <si>
    <t>t-CO2/年</t>
  </si>
  <si>
    <t>エネルギー起源CO2排 出量</t>
  </si>
  <si>
    <t>化石燃料由来CO2</t>
  </si>
  <si>
    <t>エネルギー起源CO2（＝Ａ）</t>
  </si>
  <si>
    <t>熱回収CO2削減量</t>
  </si>
  <si>
    <t>電力由来CO2（＝Ｃ）</t>
  </si>
  <si>
    <t>施設単体CO2</t>
  </si>
  <si>
    <t>CO2排出量</t>
  </si>
  <si>
    <t>kg-CO2/t-焼却ごみ</t>
  </si>
  <si>
    <t>焼却ごみあたりエネル ギー起源CO2排出量</t>
  </si>
  <si>
    <t>（計）エネルギー起源CO2</t>
  </si>
  <si>
    <t>kg-CO2/t-廃プラ</t>
  </si>
  <si>
    <t>CO2排出量（＝Ｂ）</t>
  </si>
  <si>
    <t>廃プラ由来 CO2排出係数</t>
  </si>
  <si>
    <t>廃プラスチック由来 CO2排出量</t>
  </si>
  <si>
    <t>焼却ごみあたり廃プラス チック由来CO2排出量</t>
  </si>
  <si>
    <t>分類３：焼却炉（ストーカ式）[新設]</t>
    <phoneticPr fontId="1"/>
  </si>
  <si>
    <t>３）（＝1)＋2)）
一般廃棄物処理量 当たりのCO2排出 実績値</t>
    <phoneticPr fontId="1"/>
  </si>
  <si>
    <t>２）
廃プラスチック類の 焼却に由来する CO2排出実績値の算出</t>
    <phoneticPr fontId="1"/>
  </si>
  <si>
    <t>１）
エネルギーの使用 及び熱回収に係る 年間のCO2排出実 績値の算出</t>
    <phoneticPr fontId="1"/>
  </si>
  <si>
    <t>入力</t>
    <rPh sb="0" eb="2">
      <t>ニュウリョク</t>
    </rPh>
    <phoneticPr fontId="1"/>
  </si>
  <si>
    <t>焼却炉（ストーカ式）〔新設〕</t>
    <phoneticPr fontId="1"/>
  </si>
  <si>
    <t>係数（固定）</t>
    <rPh sb="0" eb="2">
      <t>ケイスウ</t>
    </rPh>
    <rPh sb="3" eb="5">
      <t>コテイ</t>
    </rPh>
    <phoneticPr fontId="1"/>
  </si>
  <si>
    <t>処理量当たりCO2排出量</t>
    <rPh sb="0" eb="2">
      <t>ショリ</t>
    </rPh>
    <rPh sb="2" eb="3">
      <t>リョウ</t>
    </rPh>
    <rPh sb="3" eb="4">
      <t>ア</t>
    </rPh>
    <rPh sb="11" eb="12">
      <t>リョウ</t>
    </rPh>
    <phoneticPr fontId="1"/>
  </si>
  <si>
    <t>備考</t>
    <rPh sb="0" eb="2">
      <t>ビコウ</t>
    </rPh>
    <phoneticPr fontId="1"/>
  </si>
  <si>
    <t>入力</t>
    <rPh sb="0" eb="2">
      <t>ニュウリョク</t>
    </rPh>
    <phoneticPr fontId="1"/>
  </si>
  <si>
    <t>※計画ごみ質より</t>
    <rPh sb="1" eb="3">
      <t>ケイカク</t>
    </rPh>
    <rPh sb="5" eb="6">
      <t>シツ</t>
    </rPh>
    <phoneticPr fontId="1"/>
  </si>
  <si>
    <t>※計画ごみ質より ※ただし乾燥重量100%割合に換算</t>
    <rPh sb="1" eb="3">
      <t>ケイカク</t>
    </rPh>
    <rPh sb="5" eb="6">
      <t>シツ</t>
    </rPh>
    <rPh sb="13" eb="15">
      <t>カンソウ</t>
    </rPh>
    <rPh sb="15" eb="17">
      <t>ジュウリョウ</t>
    </rPh>
    <rPh sb="21" eb="23">
      <t>ワリアイ</t>
    </rPh>
    <rPh sb="24" eb="26">
      <t>カンザン</t>
    </rPh>
    <phoneticPr fontId="1"/>
  </si>
  <si>
    <t>m3/年</t>
    <phoneticPr fontId="1"/>
  </si>
  <si>
    <t>都市ガス</t>
    <rPh sb="0" eb="2">
      <t>トシ</t>
    </rPh>
    <phoneticPr fontId="1"/>
  </si>
  <si>
    <t>有</t>
    <phoneticPr fontId="1"/>
  </si>
  <si>
    <t>発電電力量</t>
    <rPh sb="0" eb="2">
      <t>ハツデン</t>
    </rPh>
    <phoneticPr fontId="1"/>
  </si>
  <si>
    <t>所内電力量</t>
    <rPh sb="0" eb="2">
      <t>ショナイ</t>
    </rPh>
    <rPh sb="2" eb="4">
      <t>デンリョク</t>
    </rPh>
    <rPh sb="4" eb="5">
      <t>リョウ</t>
    </rPh>
    <phoneticPr fontId="1"/>
  </si>
  <si>
    <t>マニュアルでは「適合すること」</t>
    <rPh sb="8" eb="10">
      <t>テキゴウ</t>
    </rPh>
    <phoneticPr fontId="1"/>
  </si>
  <si>
    <t>マニュアルでは「適合に努めること」</t>
    <rPh sb="8" eb="10">
      <t>テキゴウ</t>
    </rPh>
    <rPh sb="11" eb="12">
      <t>ツト</t>
    </rPh>
    <phoneticPr fontId="1"/>
  </si>
  <si>
    <t>温室効果ガス算定表</t>
    <rPh sb="0" eb="2">
      <t>オンシツ</t>
    </rPh>
    <rPh sb="2" eb="4">
      <t>コウカ</t>
    </rPh>
    <rPh sb="6" eb="8">
      <t>サンテイ</t>
    </rPh>
    <rPh sb="8" eb="9">
      <t>ヒョウ</t>
    </rPh>
    <phoneticPr fontId="1"/>
  </si>
  <si>
    <t>各種数値</t>
    <rPh sb="0" eb="2">
      <t>カクシュ</t>
    </rPh>
    <rPh sb="2" eb="4">
      <t>スウチ</t>
    </rPh>
    <phoneticPr fontId="1"/>
  </si>
  <si>
    <t>指定値</t>
    <rPh sb="0" eb="2">
      <t>シテイ</t>
    </rPh>
    <rPh sb="2" eb="3">
      <t>アタイ</t>
    </rPh>
    <phoneticPr fontId="1"/>
  </si>
  <si>
    <t>係数（R03年度実績）</t>
    <rPh sb="0" eb="2">
      <t>ケイスウ</t>
    </rPh>
    <rPh sb="6" eb="7">
      <t>ネン</t>
    </rPh>
    <rPh sb="7" eb="8">
      <t>ド</t>
    </rPh>
    <rPh sb="8" eb="10">
      <t>ジッセキ</t>
    </rPh>
    <phoneticPr fontId="1"/>
  </si>
  <si>
    <t>指定値（計画ごみ質より）</t>
    <rPh sb="0" eb="2">
      <t>シテイ</t>
    </rPh>
    <rPh sb="2" eb="3">
      <t>アタイ</t>
    </rPh>
    <rPh sb="4" eb="6">
      <t>ケイカク</t>
    </rPh>
    <rPh sb="8" eb="9">
      <t>シツ</t>
    </rPh>
    <phoneticPr fontId="1"/>
  </si>
  <si>
    <t>化石燃料</t>
    <rPh sb="0" eb="4">
      <t>カセキネンリョウ</t>
    </rPh>
    <phoneticPr fontId="1"/>
  </si>
  <si>
    <r>
      <t>１）
エネルギーの使用 及び熱回収に係る 年間のCO</t>
    </r>
    <r>
      <rPr>
        <vertAlign val="sub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排出実 績値の算出</t>
    </r>
    <phoneticPr fontId="1"/>
  </si>
  <si>
    <r>
      <t>t-CO</t>
    </r>
    <r>
      <rPr>
        <vertAlign val="sub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/kWｈ</t>
    </r>
    <phoneticPr fontId="1"/>
  </si>
  <si>
    <r>
      <t>t-CO</t>
    </r>
    <r>
      <rPr>
        <vertAlign val="sub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/km3</t>
    </r>
    <phoneticPr fontId="1"/>
  </si>
  <si>
    <r>
      <t>t-CO</t>
    </r>
    <r>
      <rPr>
        <vertAlign val="sub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/年</t>
    </r>
    <phoneticPr fontId="1"/>
  </si>
  <si>
    <r>
      <t>kg-CO</t>
    </r>
    <r>
      <rPr>
        <vertAlign val="sub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/t-焼却ごみ</t>
    </r>
    <phoneticPr fontId="1"/>
  </si>
  <si>
    <r>
      <t>kg-CO</t>
    </r>
    <r>
      <rPr>
        <vertAlign val="subscript"/>
        <sz val="10"/>
        <color theme="1"/>
        <rFont val="ＭＳ Ｐゴシック"/>
        <family val="3"/>
        <charset val="128"/>
      </rPr>
      <t>2</t>
    </r>
    <r>
      <rPr>
        <sz val="10"/>
        <color theme="1"/>
        <rFont val="ＭＳ Ｐゴシック"/>
        <family val="3"/>
        <charset val="128"/>
      </rPr>
      <t>/t-廃プラ</t>
    </r>
    <phoneticPr fontId="1"/>
  </si>
  <si>
    <t>●「3）一般廃棄物処理量当たりのCO2排出量目安」は、エネ回収マニュアルでは「適合に努めること」とされており、達成を目指す必要がある。</t>
    <phoneticPr fontId="1"/>
  </si>
  <si>
    <t>（様式6-4 別紙）</t>
    <phoneticPr fontId="1"/>
  </si>
  <si>
    <t>●「1）エネルギーの使用及び熱回収に係るCO2排出量の目安」は、達成する必要がある。
　　※ガスコジェネにより燃料使用量が増える場合は、基準適合の範囲内とする必要がある。</t>
    <rPh sb="10" eb="12">
      <t>シヨウ</t>
    </rPh>
    <rPh sb="12" eb="13">
      <t>オヨ</t>
    </rPh>
    <rPh sb="14" eb="15">
      <t>ネツ</t>
    </rPh>
    <rPh sb="15" eb="17">
      <t>カイシュウ</t>
    </rPh>
    <rPh sb="18" eb="19">
      <t>カカ</t>
    </rPh>
    <rPh sb="23" eb="25">
      <t>ハイシュツ</t>
    </rPh>
    <rPh sb="25" eb="26">
      <t>リョウ</t>
    </rPh>
    <rPh sb="27" eb="29">
      <t>メヤス</t>
    </rPh>
    <rPh sb="32" eb="34">
      <t>タッセイ</t>
    </rPh>
    <rPh sb="36" eb="38">
      <t>ヒツヨウ</t>
    </rPh>
    <rPh sb="55" eb="57">
      <t>ネンリョウ</t>
    </rPh>
    <rPh sb="57" eb="60">
      <t>シヨウリョウ</t>
    </rPh>
    <rPh sb="61" eb="62">
      <t>フ</t>
    </rPh>
    <rPh sb="64" eb="66">
      <t>バアイ</t>
    </rPh>
    <rPh sb="68" eb="70">
      <t>キジュン</t>
    </rPh>
    <rPh sb="70" eb="72">
      <t>テキゴウ</t>
    </rPh>
    <rPh sb="73" eb="75">
      <t>ハンイ</t>
    </rPh>
    <rPh sb="75" eb="76">
      <t>ナイ</t>
    </rPh>
    <rPh sb="79" eb="81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</si>
</sst>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vertAlign val="subscript"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theme="8"/>
      <name val="ＭＳ Ｐゴシック"/>
      <family val="3"/>
      <charset val="128"/>
    </font>
    <font>
      <sz val="10"/>
      <color theme="9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0"/>
      <color theme="5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D8DBDB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10" borderId="17" xfId="0" applyFont="1" applyFill="1" applyBorder="1">
      <alignment vertical="center"/>
    </xf>
    <xf numFmtId="0" fontId="10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3" fontId="13" fillId="10" borderId="17" xfId="0" applyNumberFormat="1" applyFont="1" applyFill="1" applyBorder="1">
      <alignment vertical="center"/>
    </xf>
    <xf numFmtId="0" fontId="20" fillId="7" borderId="6" xfId="0" applyFont="1" applyFill="1" applyBorder="1" applyAlignment="1">
      <alignment vertical="center" shrinkToFit="1"/>
    </xf>
    <xf numFmtId="0" fontId="10" fillId="7" borderId="6" xfId="0" applyFont="1" applyFill="1" applyBorder="1" applyAlignment="1">
      <alignment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vertical="center" wrapText="1"/>
    </xf>
    <xf numFmtId="0" fontId="10" fillId="8" borderId="9" xfId="0" applyFont="1" applyFill="1" applyBorder="1" applyAlignment="1">
      <alignment horizontal="center" vertical="center" wrapText="1"/>
    </xf>
    <xf numFmtId="38" fontId="13" fillId="10" borderId="17" xfId="1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>
      <alignment vertical="center"/>
    </xf>
    <xf numFmtId="0" fontId="13" fillId="10" borderId="26" xfId="0" applyFont="1" applyFill="1" applyBorder="1">
      <alignment vertical="center"/>
    </xf>
    <xf numFmtId="0" fontId="13" fillId="10" borderId="36" xfId="0" applyFont="1" applyFill="1" applyBorder="1">
      <alignment vertical="center"/>
    </xf>
    <xf numFmtId="0" fontId="10" fillId="0" borderId="29" xfId="0" applyFont="1" applyBorder="1" applyAlignment="1">
      <alignment horizontal="center" vertical="center" wrapText="1"/>
    </xf>
    <xf numFmtId="0" fontId="13" fillId="10" borderId="31" xfId="0" applyFont="1" applyFill="1" applyBorder="1">
      <alignment vertical="center"/>
    </xf>
    <xf numFmtId="0" fontId="10" fillId="0" borderId="28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3" fontId="13" fillId="10" borderId="26" xfId="0" applyNumberFormat="1" applyFont="1" applyFill="1" applyBorder="1">
      <alignment vertical="center"/>
    </xf>
    <xf numFmtId="0" fontId="10" fillId="6" borderId="0" xfId="0" applyFont="1" applyFill="1" applyBorder="1" applyAlignment="1">
      <alignment horizontal="center" vertical="center" wrapText="1"/>
    </xf>
    <xf numFmtId="0" fontId="13" fillId="10" borderId="47" xfId="0" applyFont="1" applyFill="1" applyBorder="1">
      <alignment vertical="center"/>
    </xf>
    <xf numFmtId="0" fontId="10" fillId="0" borderId="38" xfId="0" applyFont="1" applyBorder="1" applyAlignment="1">
      <alignment horizontal="center" vertical="center" wrapText="1"/>
    </xf>
    <xf numFmtId="0" fontId="13" fillId="10" borderId="48" xfId="0" applyFont="1" applyFill="1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3" fillId="10" borderId="49" xfId="0" applyFont="1" applyFill="1" applyBorder="1">
      <alignment vertical="center"/>
    </xf>
    <xf numFmtId="0" fontId="13" fillId="10" borderId="51" xfId="0" applyFont="1" applyFill="1" applyBorder="1">
      <alignment vertical="center"/>
    </xf>
    <xf numFmtId="0" fontId="13" fillId="10" borderId="52" xfId="0" applyFont="1" applyFill="1" applyBorder="1">
      <alignment vertical="center"/>
    </xf>
    <xf numFmtId="0" fontId="10" fillId="8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3" fillId="10" borderId="53" xfId="0" applyFont="1" applyFill="1" applyBorder="1">
      <alignment vertical="center"/>
    </xf>
    <xf numFmtId="0" fontId="13" fillId="10" borderId="54" xfId="0" applyFont="1" applyFill="1" applyBorder="1">
      <alignment vertical="center"/>
    </xf>
    <xf numFmtId="38" fontId="13" fillId="10" borderId="52" xfId="1" applyFont="1" applyFill="1" applyBorder="1" applyAlignment="1">
      <alignment horizontal="left" vertical="center"/>
    </xf>
    <xf numFmtId="0" fontId="10" fillId="0" borderId="40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17" fillId="0" borderId="55" xfId="0" applyFont="1" applyBorder="1" applyAlignment="1">
      <alignment vertical="center" wrapText="1"/>
    </xf>
    <xf numFmtId="0" fontId="20" fillId="7" borderId="55" xfId="0" applyFont="1" applyFill="1" applyBorder="1" applyAlignment="1">
      <alignment vertical="center" shrinkToFit="1"/>
    </xf>
    <xf numFmtId="0" fontId="10" fillId="7" borderId="55" xfId="0" applyFont="1" applyFill="1" applyBorder="1" applyAlignment="1">
      <alignment vertical="center" wrapText="1"/>
    </xf>
    <xf numFmtId="0" fontId="20" fillId="8" borderId="55" xfId="0" applyFont="1" applyFill="1" applyBorder="1" applyAlignment="1">
      <alignment vertical="center" wrapText="1"/>
    </xf>
    <xf numFmtId="0" fontId="10" fillId="8" borderId="55" xfId="0" applyFont="1" applyFill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2" fontId="15" fillId="0" borderId="37" xfId="0" applyNumberFormat="1" applyFont="1" applyBorder="1" applyAlignment="1">
      <alignment horizontal="center" vertical="center" wrapText="1"/>
    </xf>
    <xf numFmtId="2" fontId="15" fillId="0" borderId="38" xfId="0" applyNumberFormat="1" applyFont="1" applyBorder="1" applyAlignment="1">
      <alignment horizontal="center" vertical="center" wrapText="1"/>
    </xf>
    <xf numFmtId="2" fontId="15" fillId="0" borderId="4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38" fontId="10" fillId="0" borderId="19" xfId="1" applyFont="1" applyBorder="1" applyAlignment="1">
      <alignment horizontal="center" vertical="center"/>
    </xf>
    <xf numFmtId="0" fontId="20" fillId="5" borderId="1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38" fontId="21" fillId="8" borderId="10" xfId="1" applyFont="1" applyFill="1" applyBorder="1" applyAlignment="1">
      <alignment horizontal="center" vertical="center" wrapText="1"/>
    </xf>
    <xf numFmtId="38" fontId="21" fillId="8" borderId="2" xfId="1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0" fillId="6" borderId="45" xfId="0" applyFont="1" applyFill="1" applyBorder="1" applyAlignment="1">
      <alignment vertical="center" wrapText="1"/>
    </xf>
    <xf numFmtId="0" fontId="10" fillId="6" borderId="46" xfId="0" applyFont="1" applyFill="1" applyBorder="1" applyAlignment="1">
      <alignment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vertical="center" wrapText="1"/>
    </xf>
    <xf numFmtId="0" fontId="17" fillId="0" borderId="46" xfId="0" applyFont="1" applyBorder="1" applyAlignment="1">
      <alignment vertical="center" wrapText="1"/>
    </xf>
    <xf numFmtId="3" fontId="16" fillId="0" borderId="16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38" fontId="13" fillId="7" borderId="14" xfId="1" applyFont="1" applyFill="1" applyBorder="1" applyAlignment="1">
      <alignment horizontal="center" vertical="center" wrapText="1"/>
    </xf>
    <xf numFmtId="38" fontId="13" fillId="7" borderId="15" xfId="1" applyFont="1" applyFill="1" applyBorder="1" applyAlignment="1">
      <alignment horizontal="center" vertical="center" wrapText="1"/>
    </xf>
    <xf numFmtId="38" fontId="21" fillId="8" borderId="10" xfId="0" applyNumberFormat="1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15" fillId="9" borderId="42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8" fontId="19" fillId="0" borderId="10" xfId="1" applyFont="1" applyBorder="1" applyAlignment="1">
      <alignment horizontal="center" vertical="center" wrapText="1"/>
    </xf>
    <xf numFmtId="38" fontId="19" fillId="0" borderId="2" xfId="1" applyFont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38" fontId="13" fillId="7" borderId="10" xfId="1" applyFont="1" applyFill="1" applyBorder="1" applyAlignment="1">
      <alignment horizontal="center" vertical="center" wrapText="1"/>
    </xf>
    <xf numFmtId="38" fontId="13" fillId="7" borderId="2" xfId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38" fontId="16" fillId="0" borderId="37" xfId="1" applyFont="1" applyBorder="1" applyAlignment="1">
      <alignment horizontal="center" vertical="center" wrapText="1"/>
    </xf>
    <xf numFmtId="38" fontId="16" fillId="0" borderId="38" xfId="1" applyFont="1" applyBorder="1" applyAlignment="1">
      <alignment horizontal="center" vertical="center" wrapText="1"/>
    </xf>
    <xf numFmtId="38" fontId="16" fillId="0" borderId="30" xfId="1" applyFont="1" applyBorder="1" applyAlignment="1">
      <alignment horizontal="center" vertical="center" wrapText="1"/>
    </xf>
    <xf numFmtId="38" fontId="16" fillId="0" borderId="29" xfId="1" applyFont="1" applyBorder="1" applyAlignment="1">
      <alignment horizontal="center" vertical="center" wrapText="1"/>
    </xf>
    <xf numFmtId="38" fontId="16" fillId="0" borderId="42" xfId="0" applyNumberFormat="1" applyFont="1" applyBorder="1" applyAlignment="1">
      <alignment horizontal="center" vertical="center" wrapText="1"/>
    </xf>
    <xf numFmtId="38" fontId="16" fillId="0" borderId="33" xfId="0" applyNumberFormat="1" applyFont="1" applyBorder="1" applyAlignment="1">
      <alignment horizontal="center" vertical="center" wrapText="1"/>
    </xf>
    <xf numFmtId="38" fontId="16" fillId="0" borderId="10" xfId="1" applyFont="1" applyBorder="1" applyAlignment="1">
      <alignment horizontal="center" vertical="center" wrapText="1"/>
    </xf>
    <xf numFmtId="38" fontId="16" fillId="0" borderId="2" xfId="1" applyFont="1" applyBorder="1" applyAlignment="1">
      <alignment horizontal="center" vertical="center" wrapText="1"/>
    </xf>
    <xf numFmtId="38" fontId="16" fillId="0" borderId="42" xfId="1" applyFont="1" applyBorder="1" applyAlignment="1">
      <alignment horizontal="center" vertical="center" wrapText="1"/>
    </xf>
    <xf numFmtId="38" fontId="16" fillId="0" borderId="33" xfId="1" applyFont="1" applyBorder="1" applyAlignment="1">
      <alignment horizontal="center" vertical="center" wrapText="1"/>
    </xf>
    <xf numFmtId="3" fontId="18" fillId="0" borderId="42" xfId="0" applyNumberFormat="1" applyFont="1" applyBorder="1" applyAlignment="1">
      <alignment horizontal="center" vertical="center" wrapText="1"/>
    </xf>
    <xf numFmtId="3" fontId="18" fillId="0" borderId="33" xfId="0" applyNumberFormat="1" applyFont="1" applyBorder="1" applyAlignment="1">
      <alignment horizontal="center" vertical="center" wrapText="1"/>
    </xf>
    <xf numFmtId="38" fontId="18" fillId="0" borderId="11" xfId="1" applyFont="1" applyBorder="1" applyAlignment="1">
      <alignment horizontal="center" vertical="center" wrapText="1"/>
    </xf>
    <xf numFmtId="38" fontId="18" fillId="0" borderId="12" xfId="1" applyFont="1" applyBorder="1" applyAlignment="1">
      <alignment horizontal="center" vertical="center" wrapText="1"/>
    </xf>
    <xf numFmtId="38" fontId="18" fillId="0" borderId="20" xfId="1" applyFont="1" applyBorder="1" applyAlignment="1">
      <alignment horizontal="center" vertical="center" wrapText="1"/>
    </xf>
    <xf numFmtId="3" fontId="18" fillId="0" borderId="30" xfId="0" applyNumberFormat="1" applyFont="1" applyBorder="1" applyAlignment="1">
      <alignment horizontal="center" vertical="center" wrapText="1"/>
    </xf>
    <xf numFmtId="3" fontId="18" fillId="0" borderId="29" xfId="0" applyNumberFormat="1" applyFont="1" applyBorder="1" applyAlignment="1">
      <alignment horizontal="center" vertical="center" wrapText="1"/>
    </xf>
    <xf numFmtId="3" fontId="18" fillId="0" borderId="39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3" fontId="18" fillId="0" borderId="37" xfId="0" applyNumberFormat="1" applyFont="1" applyBorder="1" applyAlignment="1">
      <alignment horizontal="center" vertical="center" wrapText="1"/>
    </xf>
    <xf numFmtId="3" fontId="18" fillId="0" borderId="38" xfId="0" applyNumberFormat="1" applyFont="1" applyBorder="1" applyAlignment="1">
      <alignment horizontal="center" vertical="center" wrapText="1"/>
    </xf>
    <xf numFmtId="3" fontId="18" fillId="0" borderId="43" xfId="0" applyNumberFormat="1" applyFont="1" applyBorder="1" applyAlignment="1">
      <alignment horizontal="center" vertical="center" wrapText="1"/>
    </xf>
    <xf numFmtId="3" fontId="18" fillId="0" borderId="34" xfId="0" applyNumberFormat="1" applyFont="1" applyBorder="1" applyAlignment="1">
      <alignment horizontal="center" vertical="center" wrapText="1"/>
    </xf>
    <xf numFmtId="3" fontId="18" fillId="0" borderId="35" xfId="0" applyNumberFormat="1" applyFont="1" applyBorder="1" applyAlignment="1">
      <alignment horizontal="center" vertical="center" wrapText="1"/>
    </xf>
    <xf numFmtId="3" fontId="18" fillId="0" borderId="44" xfId="0" applyNumberFormat="1" applyFont="1" applyBorder="1" applyAlignment="1">
      <alignment horizontal="center" vertical="center" wrapText="1"/>
    </xf>
    <xf numFmtId="3" fontId="15" fillId="0" borderId="37" xfId="0" applyNumberFormat="1" applyFont="1" applyBorder="1" applyAlignment="1">
      <alignment horizontal="center" vertical="center" wrapText="1"/>
    </xf>
    <xf numFmtId="3" fontId="15" fillId="0" borderId="38" xfId="0" applyNumberFormat="1" applyFont="1" applyBorder="1" applyAlignment="1">
      <alignment horizontal="center" vertical="center" wrapText="1"/>
    </xf>
    <xf numFmtId="3" fontId="15" fillId="0" borderId="30" xfId="0" applyNumberFormat="1" applyFont="1" applyBorder="1" applyAlignment="1">
      <alignment horizontal="center" vertical="center" wrapText="1"/>
    </xf>
    <xf numFmtId="3" fontId="15" fillId="0" borderId="29" xfId="0" applyNumberFormat="1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6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CC02-83FB-407F-BA49-EA7C9C05D1F4}">
  <sheetPr>
    <tabColor rgb="FFFFC000"/>
    <pageSetUpPr fitToPage="1"/>
  </sheetPr>
  <dimension ref="B1:K47"/>
  <sheetViews>
    <sheetView showGridLines="0" tabSelected="1" zoomScale="85" zoomScaleNormal="85" zoomScaleSheetLayoutView="85" workbookViewId="0">
      <selection activeCell="I1" sqref="I1"/>
    </sheetView>
  </sheetViews>
  <sheetFormatPr defaultColWidth="9" defaultRowHeight="20.100000000000001" customHeight="1" x14ac:dyDescent="0.4"/>
  <cols>
    <col min="1" max="1" width="9" style="17"/>
    <col min="2" max="2" width="12.625" style="17" customWidth="1"/>
    <col min="3" max="3" width="19.375" style="17" customWidth="1"/>
    <col min="4" max="4" width="21.625" style="17" customWidth="1"/>
    <col min="5" max="5" width="16.125" style="19" bestFit="1" customWidth="1"/>
    <col min="6" max="6" width="5.625" style="17" customWidth="1"/>
    <col min="7" max="8" width="4.625" style="17" customWidth="1"/>
    <col min="9" max="9" width="5.625" style="17" customWidth="1"/>
    <col min="10" max="10" width="26.625" style="17" customWidth="1"/>
    <col min="11" max="16384" width="9" style="17"/>
  </cols>
  <sheetData>
    <row r="1" spans="2:11" ht="20.100000000000001" customHeight="1" x14ac:dyDescent="0.4">
      <c r="B1" s="46" t="s">
        <v>142</v>
      </c>
    </row>
    <row r="2" spans="2:11" ht="39" customHeight="1" thickBot="1" x14ac:dyDescent="0.45">
      <c r="B2" s="86" t="s">
        <v>129</v>
      </c>
      <c r="C2" s="86"/>
      <c r="D2" s="86"/>
      <c r="E2" s="86"/>
      <c r="F2" s="86"/>
      <c r="G2" s="86"/>
      <c r="H2" s="86"/>
      <c r="I2" s="86"/>
      <c r="J2" s="86"/>
    </row>
    <row r="3" spans="2:11" s="26" customFormat="1" ht="22.35" customHeight="1" thickBot="1" x14ac:dyDescent="0.45">
      <c r="B3" s="152"/>
      <c r="C3" s="153"/>
      <c r="D3" s="154"/>
      <c r="E3" s="23" t="s">
        <v>0</v>
      </c>
      <c r="F3" s="87" t="s">
        <v>130</v>
      </c>
      <c r="G3" s="88"/>
      <c r="H3" s="88"/>
      <c r="I3" s="89"/>
      <c r="J3" s="24" t="s">
        <v>118</v>
      </c>
      <c r="K3" s="25"/>
    </row>
    <row r="4" spans="2:11" s="26" customFormat="1" ht="22.35" customHeight="1" x14ac:dyDescent="0.4">
      <c r="B4" s="101" t="s">
        <v>135</v>
      </c>
      <c r="C4" s="81" t="s">
        <v>7</v>
      </c>
      <c r="D4" s="53" t="s">
        <v>8</v>
      </c>
      <c r="E4" s="54"/>
      <c r="F4" s="156" t="s">
        <v>115</v>
      </c>
      <c r="G4" s="157"/>
      <c r="H4" s="157"/>
      <c r="I4" s="157"/>
      <c r="J4" s="47"/>
      <c r="K4" s="25"/>
    </row>
    <row r="5" spans="2:11" s="26" customFormat="1" ht="22.35" customHeight="1" x14ac:dyDescent="0.4">
      <c r="B5" s="111"/>
      <c r="C5" s="155"/>
      <c r="D5" s="51" t="s">
        <v>10</v>
      </c>
      <c r="E5" s="49" t="s">
        <v>11</v>
      </c>
      <c r="F5" s="158">
        <v>447</v>
      </c>
      <c r="G5" s="159"/>
      <c r="H5" s="159"/>
      <c r="I5" s="159"/>
      <c r="J5" s="50" t="s">
        <v>114</v>
      </c>
      <c r="K5" s="25"/>
    </row>
    <row r="6" spans="2:11" s="26" customFormat="1" ht="22.35" customHeight="1" x14ac:dyDescent="0.4">
      <c r="B6" s="111"/>
      <c r="C6" s="155"/>
      <c r="D6" s="51" t="s">
        <v>12</v>
      </c>
      <c r="E6" s="49" t="s">
        <v>13</v>
      </c>
      <c r="F6" s="160">
        <f>F5/F7</f>
        <v>149</v>
      </c>
      <c r="G6" s="161"/>
      <c r="H6" s="161"/>
      <c r="I6" s="161"/>
      <c r="J6" s="50"/>
      <c r="K6" s="25"/>
    </row>
    <row r="7" spans="2:11" s="26" customFormat="1" ht="22.35" customHeight="1" thickBot="1" x14ac:dyDescent="0.45">
      <c r="B7" s="111"/>
      <c r="C7" s="82"/>
      <c r="D7" s="55" t="s">
        <v>14</v>
      </c>
      <c r="E7" s="56" t="s">
        <v>15</v>
      </c>
      <c r="F7" s="162">
        <v>3</v>
      </c>
      <c r="G7" s="163"/>
      <c r="H7" s="163"/>
      <c r="I7" s="163"/>
      <c r="J7" s="48" t="s">
        <v>131</v>
      </c>
      <c r="K7" s="25"/>
    </row>
    <row r="8" spans="2:11" s="26" customFormat="1" ht="22.35" customHeight="1" x14ac:dyDescent="0.4">
      <c r="B8" s="111"/>
      <c r="C8" s="101" t="s">
        <v>16</v>
      </c>
      <c r="D8" s="81" t="s">
        <v>17</v>
      </c>
      <c r="E8" s="54" t="s">
        <v>18</v>
      </c>
      <c r="F8" s="170">
        <v>10990</v>
      </c>
      <c r="G8" s="171"/>
      <c r="H8" s="171"/>
      <c r="I8" s="171"/>
      <c r="J8" s="47" t="s">
        <v>133</v>
      </c>
      <c r="K8" s="25"/>
    </row>
    <row r="9" spans="2:11" s="26" customFormat="1" ht="22.35" customHeight="1" x14ac:dyDescent="0.4">
      <c r="B9" s="111"/>
      <c r="C9" s="102"/>
      <c r="D9" s="155"/>
      <c r="E9" s="49" t="s">
        <v>19</v>
      </c>
      <c r="F9" s="172">
        <v>2620</v>
      </c>
      <c r="G9" s="173"/>
      <c r="H9" s="173"/>
      <c r="I9" s="173"/>
      <c r="J9" s="50" t="s">
        <v>133</v>
      </c>
      <c r="K9" s="25"/>
    </row>
    <row r="10" spans="2:11" s="26" customFormat="1" ht="22.35" customHeight="1" thickBot="1" x14ac:dyDescent="0.45">
      <c r="B10" s="111"/>
      <c r="C10" s="129"/>
      <c r="D10" s="57" t="s">
        <v>20</v>
      </c>
      <c r="E10" s="56" t="s">
        <v>21</v>
      </c>
      <c r="F10" s="162">
        <v>10.23</v>
      </c>
      <c r="G10" s="163"/>
      <c r="H10" s="163"/>
      <c r="I10" s="163"/>
      <c r="J10" s="48" t="s">
        <v>133</v>
      </c>
      <c r="K10" s="25"/>
    </row>
    <row r="11" spans="2:11" s="26" customFormat="1" ht="22.35" customHeight="1" x14ac:dyDescent="0.4">
      <c r="B11" s="111"/>
      <c r="C11" s="31" t="s">
        <v>22</v>
      </c>
      <c r="D11" s="58" t="s">
        <v>23</v>
      </c>
      <c r="E11" s="54" t="s">
        <v>24</v>
      </c>
      <c r="F11" s="174">
        <v>280</v>
      </c>
      <c r="G11" s="175"/>
      <c r="H11" s="175"/>
      <c r="I11" s="175"/>
      <c r="J11" s="47" t="s">
        <v>131</v>
      </c>
      <c r="K11" s="25"/>
    </row>
    <row r="12" spans="2:11" s="26" customFormat="1" ht="22.35" customHeight="1" thickBot="1" x14ac:dyDescent="0.45">
      <c r="B12" s="111"/>
      <c r="C12" s="32"/>
      <c r="D12" s="59" t="s">
        <v>30</v>
      </c>
      <c r="E12" s="56" t="s">
        <v>31</v>
      </c>
      <c r="F12" s="140">
        <v>119628</v>
      </c>
      <c r="G12" s="141"/>
      <c r="H12" s="141"/>
      <c r="I12" s="141"/>
      <c r="J12" s="48" t="s">
        <v>114</v>
      </c>
      <c r="K12" s="25"/>
    </row>
    <row r="13" spans="2:11" s="26" customFormat="1" ht="22.35" customHeight="1" x14ac:dyDescent="0.4">
      <c r="B13" s="111"/>
      <c r="C13" s="101" t="s">
        <v>48</v>
      </c>
      <c r="D13" s="58" t="s">
        <v>45</v>
      </c>
      <c r="E13" s="54" t="s">
        <v>49</v>
      </c>
      <c r="F13" s="164"/>
      <c r="G13" s="165"/>
      <c r="H13" s="165"/>
      <c r="I13" s="166"/>
      <c r="J13" s="47" t="s">
        <v>114</v>
      </c>
      <c r="K13" s="25"/>
    </row>
    <row r="14" spans="2:11" s="26" customFormat="1" ht="22.35" customHeight="1" x14ac:dyDescent="0.4">
      <c r="B14" s="111"/>
      <c r="C14" s="111"/>
      <c r="D14" s="52" t="s">
        <v>125</v>
      </c>
      <c r="E14" s="49" t="s">
        <v>49</v>
      </c>
      <c r="F14" s="145"/>
      <c r="G14" s="146"/>
      <c r="H14" s="146"/>
      <c r="I14" s="147"/>
      <c r="J14" s="50" t="s">
        <v>114</v>
      </c>
      <c r="K14" s="25"/>
    </row>
    <row r="15" spans="2:11" s="26" customFormat="1" ht="22.35" customHeight="1" x14ac:dyDescent="0.4">
      <c r="B15" s="111"/>
      <c r="C15" s="111"/>
      <c r="D15" s="52" t="s">
        <v>126</v>
      </c>
      <c r="E15" s="49" t="s">
        <v>49</v>
      </c>
      <c r="F15" s="145"/>
      <c r="G15" s="146"/>
      <c r="H15" s="146"/>
      <c r="I15" s="147"/>
      <c r="J15" s="50" t="s">
        <v>114</v>
      </c>
      <c r="K15" s="25"/>
    </row>
    <row r="16" spans="2:11" s="26" customFormat="1" ht="22.35" customHeight="1" thickBot="1" x14ac:dyDescent="0.45">
      <c r="B16" s="111"/>
      <c r="C16" s="129"/>
      <c r="D16" s="57" t="s">
        <v>46</v>
      </c>
      <c r="E16" s="56" t="s">
        <v>49</v>
      </c>
      <c r="F16" s="167"/>
      <c r="G16" s="168"/>
      <c r="H16" s="168"/>
      <c r="I16" s="169"/>
      <c r="J16" s="48" t="s">
        <v>114</v>
      </c>
      <c r="K16" s="25"/>
    </row>
    <row r="17" spans="2:11" s="26" customFormat="1" ht="22.35" customHeight="1" thickBot="1" x14ac:dyDescent="0.45">
      <c r="B17" s="111"/>
      <c r="C17" s="34" t="s">
        <v>134</v>
      </c>
      <c r="D17" s="27" t="s">
        <v>55</v>
      </c>
      <c r="E17" s="28" t="s">
        <v>122</v>
      </c>
      <c r="F17" s="142"/>
      <c r="G17" s="143"/>
      <c r="H17" s="143"/>
      <c r="I17" s="144"/>
      <c r="J17" s="30" t="s">
        <v>119</v>
      </c>
      <c r="K17" s="25"/>
    </row>
    <row r="18" spans="2:11" s="26" customFormat="1" ht="22.35" customHeight="1" x14ac:dyDescent="0.4">
      <c r="B18" s="111"/>
      <c r="C18" s="101" t="s">
        <v>91</v>
      </c>
      <c r="D18" s="58" t="s">
        <v>57</v>
      </c>
      <c r="E18" s="54" t="s">
        <v>136</v>
      </c>
      <c r="F18" s="148">
        <v>3.1100000000000002E-4</v>
      </c>
      <c r="G18" s="149"/>
      <c r="H18" s="149"/>
      <c r="I18" s="149"/>
      <c r="J18" s="47" t="s">
        <v>132</v>
      </c>
      <c r="K18" s="25"/>
    </row>
    <row r="19" spans="2:11" s="26" customFormat="1" ht="22.35" customHeight="1" thickBot="1" x14ac:dyDescent="0.45">
      <c r="B19" s="111"/>
      <c r="C19" s="129"/>
      <c r="D19" s="57" t="s">
        <v>123</v>
      </c>
      <c r="E19" s="56" t="s">
        <v>137</v>
      </c>
      <c r="F19" s="150">
        <v>2.29</v>
      </c>
      <c r="G19" s="151"/>
      <c r="H19" s="151"/>
      <c r="I19" s="151"/>
      <c r="J19" s="48" t="s">
        <v>116</v>
      </c>
      <c r="K19" s="25"/>
    </row>
    <row r="20" spans="2:11" s="26" customFormat="1" ht="22.35" customHeight="1" x14ac:dyDescent="0.4">
      <c r="B20" s="111"/>
      <c r="C20" s="101" t="s">
        <v>95</v>
      </c>
      <c r="D20" s="58" t="s">
        <v>93</v>
      </c>
      <c r="E20" s="54" t="s">
        <v>138</v>
      </c>
      <c r="F20" s="130">
        <f>F13*F18</f>
        <v>0</v>
      </c>
      <c r="G20" s="131"/>
      <c r="H20" s="131"/>
      <c r="I20" s="131"/>
      <c r="J20" s="47"/>
      <c r="K20" s="25"/>
    </row>
    <row r="21" spans="2:11" s="26" customFormat="1" ht="22.35" customHeight="1" x14ac:dyDescent="0.4">
      <c r="B21" s="111"/>
      <c r="C21" s="102"/>
      <c r="D21" s="52" t="s">
        <v>96</v>
      </c>
      <c r="E21" s="49" t="s">
        <v>138</v>
      </c>
      <c r="F21" s="132">
        <f>F17/1000*F19</f>
        <v>0</v>
      </c>
      <c r="G21" s="133"/>
      <c r="H21" s="133"/>
      <c r="I21" s="133"/>
      <c r="J21" s="50"/>
      <c r="K21" s="25"/>
    </row>
    <row r="22" spans="2:11" s="26" customFormat="1" ht="22.35" customHeight="1" thickBot="1" x14ac:dyDescent="0.45">
      <c r="B22" s="111"/>
      <c r="C22" s="129"/>
      <c r="D22" s="59" t="s">
        <v>97</v>
      </c>
      <c r="E22" s="56" t="s">
        <v>138</v>
      </c>
      <c r="F22" s="134">
        <f>SUM(F20:I21)</f>
        <v>0</v>
      </c>
      <c r="G22" s="135"/>
      <c r="H22" s="135"/>
      <c r="I22" s="135"/>
      <c r="J22" s="48"/>
      <c r="K22" s="25"/>
    </row>
    <row r="23" spans="2:11" s="26" customFormat="1" ht="22.35" customHeight="1" thickBot="1" x14ac:dyDescent="0.45">
      <c r="B23" s="111"/>
      <c r="C23" s="27" t="s">
        <v>98</v>
      </c>
      <c r="D23" s="33" t="s">
        <v>99</v>
      </c>
      <c r="E23" s="28" t="s">
        <v>138</v>
      </c>
      <c r="F23" s="136">
        <f>F16*F18</f>
        <v>0</v>
      </c>
      <c r="G23" s="137"/>
      <c r="H23" s="137"/>
      <c r="I23" s="137"/>
      <c r="J23" s="30"/>
      <c r="K23" s="25"/>
    </row>
    <row r="24" spans="2:11" s="26" customFormat="1" ht="22.35" customHeight="1" thickBot="1" x14ac:dyDescent="0.45">
      <c r="B24" s="111"/>
      <c r="C24" s="27" t="s">
        <v>100</v>
      </c>
      <c r="D24" s="27" t="s">
        <v>101</v>
      </c>
      <c r="E24" s="28" t="s">
        <v>138</v>
      </c>
      <c r="F24" s="121">
        <f>F22-SUM(F23:I23)</f>
        <v>0</v>
      </c>
      <c r="G24" s="122"/>
      <c r="H24" s="122"/>
      <c r="I24" s="122"/>
      <c r="J24" s="35"/>
      <c r="K24" s="25"/>
    </row>
    <row r="25" spans="2:11" s="26" customFormat="1" ht="22.35" customHeight="1" x14ac:dyDescent="0.4">
      <c r="B25" s="111"/>
      <c r="C25" s="101" t="s">
        <v>103</v>
      </c>
      <c r="D25" s="58" t="s">
        <v>93</v>
      </c>
      <c r="E25" s="54" t="s">
        <v>139</v>
      </c>
      <c r="F25" s="130">
        <f>ROUND(F20*1000/F$12,0)</f>
        <v>0</v>
      </c>
      <c r="G25" s="131"/>
      <c r="H25" s="131"/>
      <c r="I25" s="131"/>
      <c r="J25" s="60"/>
      <c r="K25" s="25"/>
    </row>
    <row r="26" spans="2:11" s="26" customFormat="1" ht="22.35" customHeight="1" x14ac:dyDescent="0.4">
      <c r="B26" s="111"/>
      <c r="C26" s="102"/>
      <c r="D26" s="52" t="s">
        <v>96</v>
      </c>
      <c r="E26" s="49" t="s">
        <v>139</v>
      </c>
      <c r="F26" s="132">
        <f>ROUND(F21*1000/F$12,0)</f>
        <v>0</v>
      </c>
      <c r="G26" s="133"/>
      <c r="H26" s="133"/>
      <c r="I26" s="133"/>
      <c r="J26" s="50"/>
      <c r="K26" s="25"/>
    </row>
    <row r="27" spans="2:11" s="26" customFormat="1" ht="22.35" customHeight="1" thickBot="1" x14ac:dyDescent="0.45">
      <c r="B27" s="111"/>
      <c r="C27" s="129"/>
      <c r="D27" s="57" t="s">
        <v>104</v>
      </c>
      <c r="E27" s="56" t="s">
        <v>139</v>
      </c>
      <c r="F27" s="138">
        <f>SUM(F25:I26)</f>
        <v>0</v>
      </c>
      <c r="G27" s="139"/>
      <c r="H27" s="139"/>
      <c r="I27" s="139"/>
      <c r="J27" s="48"/>
      <c r="K27" s="25"/>
    </row>
    <row r="28" spans="2:11" s="26" customFormat="1" ht="22.35" customHeight="1" thickBot="1" x14ac:dyDescent="0.45">
      <c r="B28" s="111"/>
      <c r="C28" s="27" t="s">
        <v>98</v>
      </c>
      <c r="D28" s="27" t="s">
        <v>93</v>
      </c>
      <c r="E28" s="28" t="s">
        <v>139</v>
      </c>
      <c r="F28" s="136">
        <f>ROUND(F23*1000/F$12,0)</f>
        <v>0</v>
      </c>
      <c r="G28" s="137"/>
      <c r="H28" s="137"/>
      <c r="I28" s="137"/>
      <c r="J28" s="30"/>
      <c r="K28" s="25"/>
    </row>
    <row r="29" spans="2:11" s="26" customFormat="1" ht="22.35" customHeight="1" thickBot="1" x14ac:dyDescent="0.45">
      <c r="B29" s="111"/>
      <c r="C29" s="36" t="s">
        <v>117</v>
      </c>
      <c r="D29" s="37"/>
      <c r="E29" s="38" t="s">
        <v>139</v>
      </c>
      <c r="F29" s="127">
        <f>F27-F28</f>
        <v>0</v>
      </c>
      <c r="G29" s="128"/>
      <c r="H29" s="128"/>
      <c r="I29" s="128"/>
      <c r="J29" s="35" t="str">
        <f>"&lt;"&amp;ROUND(-240*LOG(F5,10)+485,0)&amp;" ※エネ回収マニュアルP.21"</f>
        <v>&lt;-151 ※エネ回収マニュアルP.21</v>
      </c>
      <c r="K29" s="25"/>
    </row>
    <row r="30" spans="2:11" s="26" customFormat="1" ht="22.35" customHeight="1" thickBot="1" x14ac:dyDescent="0.45">
      <c r="B30" s="111"/>
      <c r="C30" s="39" t="s">
        <v>60</v>
      </c>
      <c r="D30" s="40"/>
      <c r="E30" s="41" t="s">
        <v>139</v>
      </c>
      <c r="F30" s="97">
        <f>ROUND(-240*LOG(F5,10)+485,0)</f>
        <v>-151</v>
      </c>
      <c r="G30" s="98"/>
      <c r="H30" s="98"/>
      <c r="I30" s="98"/>
      <c r="J30" s="42"/>
      <c r="K30" s="25"/>
    </row>
    <row r="31" spans="2:11" s="26" customFormat="1" ht="22.35" customHeight="1" thickBot="1" x14ac:dyDescent="0.45">
      <c r="B31" s="112"/>
      <c r="C31" s="91" t="s">
        <v>61</v>
      </c>
      <c r="D31" s="92"/>
      <c r="E31" s="43"/>
      <c r="F31" s="99" t="str">
        <f>IF(F29&lt;F30,"○","×")</f>
        <v>×</v>
      </c>
      <c r="G31" s="100"/>
      <c r="H31" s="100"/>
      <c r="I31" s="100"/>
      <c r="J31" s="30" t="s">
        <v>127</v>
      </c>
      <c r="K31" s="25"/>
    </row>
    <row r="32" spans="2:11" s="26" customFormat="1" ht="22.35" customHeight="1" thickBot="1" x14ac:dyDescent="0.45">
      <c r="B32" s="101" t="s">
        <v>112</v>
      </c>
      <c r="C32" s="103" t="s">
        <v>64</v>
      </c>
      <c r="D32" s="104"/>
      <c r="E32" s="61"/>
      <c r="F32" s="105" t="s">
        <v>124</v>
      </c>
      <c r="G32" s="106"/>
      <c r="H32" s="106"/>
      <c r="I32" s="106"/>
      <c r="J32" s="62" t="s">
        <v>114</v>
      </c>
      <c r="K32" s="25"/>
    </row>
    <row r="33" spans="2:11" s="26" customFormat="1" ht="22.35" customHeight="1" thickBot="1" x14ac:dyDescent="0.45">
      <c r="B33" s="102"/>
      <c r="C33" s="107" t="s">
        <v>30</v>
      </c>
      <c r="D33" s="108"/>
      <c r="E33" s="65" t="s">
        <v>31</v>
      </c>
      <c r="F33" s="109">
        <f>F12</f>
        <v>119628</v>
      </c>
      <c r="G33" s="110"/>
      <c r="H33" s="110"/>
      <c r="I33" s="110"/>
      <c r="J33" s="66"/>
      <c r="K33" s="25"/>
    </row>
    <row r="34" spans="2:11" s="26" customFormat="1" ht="22.35" customHeight="1" x14ac:dyDescent="0.4">
      <c r="B34" s="102"/>
      <c r="C34" s="81" t="s">
        <v>67</v>
      </c>
      <c r="D34" s="74" t="s">
        <v>68</v>
      </c>
      <c r="E34" s="63" t="s">
        <v>21</v>
      </c>
      <c r="F34" s="83">
        <v>37.24</v>
      </c>
      <c r="G34" s="84"/>
      <c r="H34" s="84"/>
      <c r="I34" s="85"/>
      <c r="J34" s="64" t="s">
        <v>114</v>
      </c>
      <c r="K34" s="25" t="s">
        <v>120</v>
      </c>
    </row>
    <row r="35" spans="2:11" s="26" customFormat="1" ht="22.35" customHeight="1" thickBot="1" x14ac:dyDescent="0.45">
      <c r="B35" s="102"/>
      <c r="C35" s="82"/>
      <c r="D35" s="57" t="s">
        <v>69</v>
      </c>
      <c r="E35" s="56" t="s">
        <v>70</v>
      </c>
      <c r="F35" s="118">
        <f>ROUND(16.6/62.76*100,2)</f>
        <v>26.45</v>
      </c>
      <c r="G35" s="119"/>
      <c r="H35" s="119"/>
      <c r="I35" s="120"/>
      <c r="J35" s="67" t="s">
        <v>114</v>
      </c>
      <c r="K35" s="25" t="s">
        <v>121</v>
      </c>
    </row>
    <row r="36" spans="2:11" s="26" customFormat="1" ht="22.35" customHeight="1" thickBot="1" x14ac:dyDescent="0.45">
      <c r="B36" s="102"/>
      <c r="C36" s="75" t="s">
        <v>71</v>
      </c>
      <c r="D36" s="75" t="s">
        <v>72</v>
      </c>
      <c r="E36" s="29" t="s">
        <v>73</v>
      </c>
      <c r="F36" s="121">
        <f>F33*(1-F34/100)*F35/100</f>
        <v>19858.271925599998</v>
      </c>
      <c r="G36" s="122"/>
      <c r="H36" s="122"/>
      <c r="I36" s="122"/>
      <c r="J36" s="68"/>
      <c r="K36" s="25"/>
    </row>
    <row r="37" spans="2:11" s="26" customFormat="1" ht="22.35" customHeight="1" thickBot="1" x14ac:dyDescent="0.45">
      <c r="B37" s="102"/>
      <c r="C37" s="75" t="s">
        <v>91</v>
      </c>
      <c r="D37" s="75" t="s">
        <v>74</v>
      </c>
      <c r="E37" s="29" t="s">
        <v>140</v>
      </c>
      <c r="F37" s="123">
        <v>2730</v>
      </c>
      <c r="G37" s="124"/>
      <c r="H37" s="124"/>
      <c r="I37" s="124"/>
      <c r="J37" s="68" t="s">
        <v>116</v>
      </c>
      <c r="K37" s="25"/>
    </row>
    <row r="38" spans="2:11" s="26" customFormat="1" ht="22.35" customHeight="1" thickBot="1" x14ac:dyDescent="0.45">
      <c r="B38" s="102"/>
      <c r="C38" s="75" t="s">
        <v>75</v>
      </c>
      <c r="D38" s="76" t="s">
        <v>106</v>
      </c>
      <c r="E38" s="29" t="s">
        <v>138</v>
      </c>
      <c r="F38" s="121">
        <f>ROUND(F37/1000*F36,0)</f>
        <v>54213</v>
      </c>
      <c r="G38" s="122"/>
      <c r="H38" s="122"/>
      <c r="I38" s="122"/>
      <c r="J38" s="68"/>
      <c r="K38" s="25"/>
    </row>
    <row r="39" spans="2:11" s="26" customFormat="1" ht="22.35" customHeight="1" thickBot="1" x14ac:dyDescent="0.45">
      <c r="B39" s="102"/>
      <c r="C39" s="77" t="s">
        <v>117</v>
      </c>
      <c r="D39" s="78"/>
      <c r="E39" s="23" t="s">
        <v>139</v>
      </c>
      <c r="F39" s="125">
        <f>ROUND((1-F34/100)*F35/100*F37,0)</f>
        <v>453</v>
      </c>
      <c r="G39" s="126"/>
      <c r="H39" s="126"/>
      <c r="I39" s="126"/>
      <c r="J39" s="68"/>
      <c r="K39" s="25"/>
    </row>
    <row r="40" spans="2:11" s="26" customFormat="1" ht="22.35" customHeight="1" thickBot="1" x14ac:dyDescent="0.45">
      <c r="B40" s="102"/>
      <c r="C40" s="79" t="s">
        <v>60</v>
      </c>
      <c r="D40" s="80"/>
      <c r="E40" s="69" t="s">
        <v>139</v>
      </c>
      <c r="F40" s="95">
        <v>335</v>
      </c>
      <c r="G40" s="96"/>
      <c r="H40" s="96"/>
      <c r="I40" s="96"/>
      <c r="J40" s="68" t="s">
        <v>116</v>
      </c>
      <c r="K40" s="25"/>
    </row>
    <row r="41" spans="2:11" s="26" customFormat="1" ht="22.35" customHeight="1" thickBot="1" x14ac:dyDescent="0.45">
      <c r="B41" s="102"/>
      <c r="C41" s="91" t="s">
        <v>61</v>
      </c>
      <c r="D41" s="92"/>
      <c r="E41" s="70"/>
      <c r="F41" s="93" t="str">
        <f>IF(F39&lt;F40,"○","×")</f>
        <v>×</v>
      </c>
      <c r="G41" s="94"/>
      <c r="H41" s="94"/>
      <c r="I41" s="94"/>
      <c r="J41" s="71"/>
      <c r="K41" s="25"/>
    </row>
    <row r="42" spans="2:11" s="26" customFormat="1" ht="22.35" customHeight="1" thickBot="1" x14ac:dyDescent="0.45">
      <c r="B42" s="101" t="s">
        <v>111</v>
      </c>
      <c r="C42" s="77" t="s">
        <v>117</v>
      </c>
      <c r="D42" s="78"/>
      <c r="E42" s="38" t="s">
        <v>139</v>
      </c>
      <c r="F42" s="113">
        <f>F29+F39</f>
        <v>453</v>
      </c>
      <c r="G42" s="114"/>
      <c r="H42" s="114"/>
      <c r="I42" s="114"/>
      <c r="J42" s="72"/>
      <c r="K42" s="25"/>
    </row>
    <row r="43" spans="2:11" s="26" customFormat="1" ht="22.35" customHeight="1" thickBot="1" x14ac:dyDescent="0.45">
      <c r="B43" s="111"/>
      <c r="C43" s="79" t="s">
        <v>60</v>
      </c>
      <c r="D43" s="80"/>
      <c r="E43" s="69" t="s">
        <v>139</v>
      </c>
      <c r="F43" s="115">
        <f>F30+F40</f>
        <v>184</v>
      </c>
      <c r="G43" s="96"/>
      <c r="H43" s="96"/>
      <c r="I43" s="96"/>
      <c r="J43" s="73" t="str">
        <f>"="&amp;ROUND(-240*LOG(F5,10)+820,0)&amp;" ※エネ回収マニュアルP.20"</f>
        <v>=184 ※エネ回収マニュアルP.20</v>
      </c>
      <c r="K43" s="25"/>
    </row>
    <row r="44" spans="2:11" s="26" customFormat="1" ht="22.35" customHeight="1" thickBot="1" x14ac:dyDescent="0.45">
      <c r="B44" s="112"/>
      <c r="C44" s="91" t="s">
        <v>61</v>
      </c>
      <c r="D44" s="92"/>
      <c r="E44" s="70"/>
      <c r="F44" s="116" t="str">
        <f>IF(F42&lt;F43,"○","×")</f>
        <v>×</v>
      </c>
      <c r="G44" s="117"/>
      <c r="H44" s="117"/>
      <c r="I44" s="117"/>
      <c r="J44" s="71" t="s">
        <v>128</v>
      </c>
      <c r="K44" s="25"/>
    </row>
    <row r="45" spans="2:11" s="26" customFormat="1" ht="10.5" customHeight="1" x14ac:dyDescent="0.4">
      <c r="E45" s="44"/>
      <c r="F45" s="90"/>
      <c r="G45" s="90"/>
      <c r="H45" s="90"/>
      <c r="I45" s="90"/>
    </row>
    <row r="46" spans="2:11" s="26" customFormat="1" ht="31.5" customHeight="1" x14ac:dyDescent="0.4">
      <c r="B46" s="211" t="s">
        <v>143</v>
      </c>
      <c r="C46" s="211"/>
      <c r="D46" s="211"/>
      <c r="E46" s="211"/>
      <c r="F46" s="211"/>
      <c r="G46" s="211"/>
      <c r="H46" s="211"/>
      <c r="I46" s="211"/>
      <c r="J46" s="211"/>
    </row>
    <row r="47" spans="2:11" s="45" customFormat="1" ht="21" customHeight="1" x14ac:dyDescent="0.15">
      <c r="B47" s="211" t="s">
        <v>141</v>
      </c>
      <c r="C47" s="211"/>
      <c r="D47" s="211"/>
      <c r="E47" s="211"/>
      <c r="F47" s="211"/>
      <c r="G47" s="211"/>
      <c r="H47" s="211"/>
      <c r="I47" s="211"/>
      <c r="J47" s="211"/>
    </row>
  </sheetData>
  <mergeCells count="63">
    <mergeCell ref="B3:D3"/>
    <mergeCell ref="B4:B31"/>
    <mergeCell ref="C4:C7"/>
    <mergeCell ref="F4:I4"/>
    <mergeCell ref="F5:I5"/>
    <mergeCell ref="F6:I6"/>
    <mergeCell ref="F7:I7"/>
    <mergeCell ref="C8:C10"/>
    <mergeCell ref="D8:D9"/>
    <mergeCell ref="C13:C16"/>
    <mergeCell ref="F13:I13"/>
    <mergeCell ref="F16:I16"/>
    <mergeCell ref="F8:I8"/>
    <mergeCell ref="F9:I9"/>
    <mergeCell ref="F10:I10"/>
    <mergeCell ref="F11:I11"/>
    <mergeCell ref="F12:I12"/>
    <mergeCell ref="F17:I17"/>
    <mergeCell ref="F14:I14"/>
    <mergeCell ref="F15:I15"/>
    <mergeCell ref="C18:C19"/>
    <mergeCell ref="F18:I18"/>
    <mergeCell ref="F19:I19"/>
    <mergeCell ref="F29:I29"/>
    <mergeCell ref="C20:C22"/>
    <mergeCell ref="F20:I20"/>
    <mergeCell ref="F21:I21"/>
    <mergeCell ref="F22:I22"/>
    <mergeCell ref="F23:I23"/>
    <mergeCell ref="F24:I24"/>
    <mergeCell ref="C25:C27"/>
    <mergeCell ref="F25:I25"/>
    <mergeCell ref="F26:I26"/>
    <mergeCell ref="F27:I27"/>
    <mergeCell ref="F28:I28"/>
    <mergeCell ref="C33:D33"/>
    <mergeCell ref="F33:I33"/>
    <mergeCell ref="B42:B44"/>
    <mergeCell ref="F42:I42"/>
    <mergeCell ref="F43:I43"/>
    <mergeCell ref="C44:D44"/>
    <mergeCell ref="F44:I44"/>
    <mergeCell ref="F35:I35"/>
    <mergeCell ref="F36:I36"/>
    <mergeCell ref="F37:I37"/>
    <mergeCell ref="F38:I38"/>
    <mergeCell ref="F39:I39"/>
    <mergeCell ref="C34:C35"/>
    <mergeCell ref="F34:I34"/>
    <mergeCell ref="B46:J46"/>
    <mergeCell ref="B47:J47"/>
    <mergeCell ref="B2:J2"/>
    <mergeCell ref="F3:I3"/>
    <mergeCell ref="F45:I45"/>
    <mergeCell ref="C41:D41"/>
    <mergeCell ref="F41:I41"/>
    <mergeCell ref="F40:I40"/>
    <mergeCell ref="F30:I30"/>
    <mergeCell ref="C31:D31"/>
    <mergeCell ref="F31:I31"/>
    <mergeCell ref="B32:B41"/>
    <mergeCell ref="C32:D32"/>
    <mergeCell ref="F32:I3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77"/>
  <sheetViews>
    <sheetView zoomScale="55" zoomScaleNormal="55" workbookViewId="0">
      <selection activeCell="I20" sqref="I20:K20"/>
    </sheetView>
  </sheetViews>
  <sheetFormatPr defaultColWidth="9" defaultRowHeight="20.100000000000001" customHeight="1" x14ac:dyDescent="0.4"/>
  <cols>
    <col min="1" max="1" width="9" style="17"/>
    <col min="2" max="2" width="15.375" style="17" customWidth="1"/>
    <col min="3" max="3" width="19.375" style="17" customWidth="1"/>
    <col min="4" max="4" width="27.125" style="17" customWidth="1"/>
    <col min="5" max="5" width="17.125" style="19" customWidth="1"/>
    <col min="6" max="11" width="16" style="17" customWidth="1"/>
    <col min="12" max="16384" width="9" style="17"/>
  </cols>
  <sheetData>
    <row r="2" spans="2:11" ht="20.100000000000001" customHeight="1" x14ac:dyDescent="0.4">
      <c r="B2" s="17" t="s">
        <v>110</v>
      </c>
    </row>
    <row r="3" spans="2:11" ht="20.100000000000001" customHeight="1" thickBot="1" x14ac:dyDescent="0.45"/>
    <row r="4" spans="2:11" ht="20.100000000000001" customHeight="1" thickBot="1" x14ac:dyDescent="0.45">
      <c r="B4" s="188"/>
      <c r="C4" s="189"/>
      <c r="D4" s="190"/>
      <c r="E4" s="1" t="s">
        <v>0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</row>
    <row r="5" spans="2:11" ht="20.100000000000001" customHeight="1" thickBot="1" x14ac:dyDescent="0.45">
      <c r="B5" s="176" t="s">
        <v>113</v>
      </c>
      <c r="C5" s="176" t="s">
        <v>7</v>
      </c>
      <c r="D5" s="2" t="s">
        <v>8</v>
      </c>
      <c r="E5" s="3"/>
      <c r="F5" s="193" t="s">
        <v>9</v>
      </c>
      <c r="G5" s="194"/>
      <c r="H5" s="194"/>
      <c r="I5" s="194"/>
      <c r="J5" s="194"/>
      <c r="K5" s="195"/>
    </row>
    <row r="6" spans="2:11" ht="20.100000000000001" customHeight="1" thickBot="1" x14ac:dyDescent="0.45">
      <c r="B6" s="191"/>
      <c r="C6" s="177"/>
      <c r="D6" s="2" t="s">
        <v>10</v>
      </c>
      <c r="E6" s="3" t="s">
        <v>11</v>
      </c>
      <c r="F6" s="179">
        <v>300</v>
      </c>
      <c r="G6" s="180"/>
      <c r="H6" s="180"/>
      <c r="I6" s="180"/>
      <c r="J6" s="180"/>
      <c r="K6" s="181"/>
    </row>
    <row r="7" spans="2:11" ht="20.100000000000001" customHeight="1" thickBot="1" x14ac:dyDescent="0.45">
      <c r="B7" s="191"/>
      <c r="C7" s="177"/>
      <c r="D7" s="2" t="s">
        <v>12</v>
      </c>
      <c r="E7" s="3" t="s">
        <v>13</v>
      </c>
      <c r="F7" s="179">
        <v>150</v>
      </c>
      <c r="G7" s="180"/>
      <c r="H7" s="180"/>
      <c r="I7" s="180"/>
      <c r="J7" s="180"/>
      <c r="K7" s="181"/>
    </row>
    <row r="8" spans="2:11" ht="20.100000000000001" customHeight="1" thickBot="1" x14ac:dyDescent="0.45">
      <c r="B8" s="191"/>
      <c r="C8" s="178"/>
      <c r="D8" s="2" t="s">
        <v>14</v>
      </c>
      <c r="E8" s="3" t="s">
        <v>15</v>
      </c>
      <c r="F8" s="179">
        <v>2</v>
      </c>
      <c r="G8" s="180"/>
      <c r="H8" s="180"/>
      <c r="I8" s="180"/>
      <c r="J8" s="180"/>
      <c r="K8" s="181"/>
    </row>
    <row r="9" spans="2:11" ht="20.100000000000001" customHeight="1" thickBot="1" x14ac:dyDescent="0.45">
      <c r="B9" s="191"/>
      <c r="C9" s="176" t="s">
        <v>16</v>
      </c>
      <c r="D9" s="176" t="s">
        <v>17</v>
      </c>
      <c r="E9" s="3" t="s">
        <v>18</v>
      </c>
      <c r="F9" s="182">
        <v>7500</v>
      </c>
      <c r="G9" s="183"/>
      <c r="H9" s="183"/>
      <c r="I9" s="183"/>
      <c r="J9" s="183"/>
      <c r="K9" s="184"/>
    </row>
    <row r="10" spans="2:11" ht="20.100000000000001" customHeight="1" thickBot="1" x14ac:dyDescent="0.45">
      <c r="B10" s="191"/>
      <c r="C10" s="177"/>
      <c r="D10" s="178"/>
      <c r="E10" s="3" t="s">
        <v>19</v>
      </c>
      <c r="F10" s="182">
        <v>1800</v>
      </c>
      <c r="G10" s="183"/>
      <c r="H10" s="183"/>
      <c r="I10" s="183"/>
      <c r="J10" s="183"/>
      <c r="K10" s="184"/>
    </row>
    <row r="11" spans="2:11" ht="20.100000000000001" customHeight="1" thickBot="1" x14ac:dyDescent="0.45">
      <c r="B11" s="191"/>
      <c r="C11" s="178"/>
      <c r="D11" s="2" t="s">
        <v>20</v>
      </c>
      <c r="E11" s="3" t="s">
        <v>21</v>
      </c>
      <c r="F11" s="179">
        <v>10</v>
      </c>
      <c r="G11" s="180"/>
      <c r="H11" s="180"/>
      <c r="I11" s="180"/>
      <c r="J11" s="180"/>
      <c r="K11" s="181"/>
    </row>
    <row r="12" spans="2:11" ht="20.100000000000001" customHeight="1" thickBot="1" x14ac:dyDescent="0.45">
      <c r="B12" s="191"/>
      <c r="C12" s="176" t="s">
        <v>22</v>
      </c>
      <c r="D12" s="2" t="s">
        <v>23</v>
      </c>
      <c r="E12" s="3" t="s">
        <v>24</v>
      </c>
      <c r="F12" s="179">
        <v>280</v>
      </c>
      <c r="G12" s="180"/>
      <c r="H12" s="180"/>
      <c r="I12" s="180"/>
      <c r="J12" s="180"/>
      <c r="K12" s="181"/>
    </row>
    <row r="13" spans="2:11" ht="20.100000000000001" customHeight="1" thickBot="1" x14ac:dyDescent="0.45">
      <c r="B13" s="191"/>
      <c r="C13" s="177"/>
      <c r="D13" s="2" t="s">
        <v>25</v>
      </c>
      <c r="E13" s="3" t="s">
        <v>24</v>
      </c>
      <c r="F13" s="179">
        <v>205</v>
      </c>
      <c r="G13" s="180"/>
      <c r="H13" s="180"/>
      <c r="I13" s="180"/>
      <c r="J13" s="180"/>
      <c r="K13" s="181"/>
    </row>
    <row r="14" spans="2:11" ht="20.100000000000001" customHeight="1" thickBot="1" x14ac:dyDescent="0.45">
      <c r="B14" s="191"/>
      <c r="C14" s="177"/>
      <c r="D14" s="2" t="s">
        <v>26</v>
      </c>
      <c r="E14" s="3" t="s">
        <v>24</v>
      </c>
      <c r="F14" s="179">
        <v>150</v>
      </c>
      <c r="G14" s="180"/>
      <c r="H14" s="180"/>
      <c r="I14" s="180"/>
      <c r="J14" s="180"/>
      <c r="K14" s="181"/>
    </row>
    <row r="15" spans="2:11" ht="20.100000000000001" customHeight="1" thickBot="1" x14ac:dyDescent="0.45">
      <c r="B15" s="191"/>
      <c r="C15" s="178"/>
      <c r="D15" s="2" t="s">
        <v>27</v>
      </c>
      <c r="E15" s="3" t="s">
        <v>24</v>
      </c>
      <c r="F15" s="179">
        <v>10</v>
      </c>
      <c r="G15" s="180"/>
      <c r="H15" s="180"/>
      <c r="I15" s="180"/>
      <c r="J15" s="180"/>
      <c r="K15" s="181"/>
    </row>
    <row r="16" spans="2:11" ht="20.100000000000001" customHeight="1" thickBot="1" x14ac:dyDescent="0.45">
      <c r="B16" s="191"/>
      <c r="C16" s="176" t="s">
        <v>28</v>
      </c>
      <c r="D16" s="2" t="s">
        <v>25</v>
      </c>
      <c r="E16" s="3" t="s">
        <v>29</v>
      </c>
      <c r="F16" s="182">
        <v>61500</v>
      </c>
      <c r="G16" s="183"/>
      <c r="H16" s="183"/>
      <c r="I16" s="183"/>
      <c r="J16" s="183"/>
      <c r="K16" s="184"/>
    </row>
    <row r="17" spans="2:11" ht="20.100000000000001" customHeight="1" thickBot="1" x14ac:dyDescent="0.45">
      <c r="B17" s="191"/>
      <c r="C17" s="177"/>
      <c r="D17" s="2" t="s">
        <v>26</v>
      </c>
      <c r="E17" s="3" t="s">
        <v>29</v>
      </c>
      <c r="F17" s="182">
        <v>22500</v>
      </c>
      <c r="G17" s="183"/>
      <c r="H17" s="183"/>
      <c r="I17" s="183"/>
      <c r="J17" s="183"/>
      <c r="K17" s="184"/>
    </row>
    <row r="18" spans="2:11" ht="20.100000000000001" customHeight="1" thickBot="1" x14ac:dyDescent="0.45">
      <c r="B18" s="191"/>
      <c r="C18" s="178"/>
      <c r="D18" s="4" t="s">
        <v>30</v>
      </c>
      <c r="E18" s="3" t="s">
        <v>31</v>
      </c>
      <c r="F18" s="185">
        <v>84000</v>
      </c>
      <c r="G18" s="186"/>
      <c r="H18" s="186"/>
      <c r="I18" s="186"/>
      <c r="J18" s="186"/>
      <c r="K18" s="187"/>
    </row>
    <row r="19" spans="2:11" ht="20.100000000000001" customHeight="1" thickBot="1" x14ac:dyDescent="0.45">
      <c r="B19" s="191"/>
      <c r="C19" s="176" t="s">
        <v>32</v>
      </c>
      <c r="D19" s="2" t="s">
        <v>33</v>
      </c>
      <c r="E19" s="3" t="s">
        <v>21</v>
      </c>
      <c r="F19" s="193">
        <v>13</v>
      </c>
      <c r="G19" s="194"/>
      <c r="H19" s="195"/>
      <c r="I19" s="193">
        <v>18.5</v>
      </c>
      <c r="J19" s="194"/>
      <c r="K19" s="195"/>
    </row>
    <row r="20" spans="2:11" ht="20.100000000000001" customHeight="1" thickBot="1" x14ac:dyDescent="0.45">
      <c r="B20" s="191"/>
      <c r="C20" s="177"/>
      <c r="D20" s="2" t="s">
        <v>34</v>
      </c>
      <c r="E20" s="3" t="s">
        <v>21</v>
      </c>
      <c r="F20" s="193">
        <v>10</v>
      </c>
      <c r="G20" s="194"/>
      <c r="H20" s="195"/>
      <c r="I20" s="193">
        <v>15</v>
      </c>
      <c r="J20" s="194"/>
      <c r="K20" s="195"/>
    </row>
    <row r="21" spans="2:11" ht="20.100000000000001" customHeight="1" thickBot="1" x14ac:dyDescent="0.45">
      <c r="B21" s="191"/>
      <c r="C21" s="177"/>
      <c r="D21" s="2" t="s">
        <v>35</v>
      </c>
      <c r="E21" s="3" t="s">
        <v>36</v>
      </c>
      <c r="F21" s="185">
        <v>3385</v>
      </c>
      <c r="G21" s="186"/>
      <c r="H21" s="187"/>
      <c r="I21" s="185">
        <v>4818</v>
      </c>
      <c r="J21" s="186"/>
      <c r="K21" s="187"/>
    </row>
    <row r="22" spans="2:11" ht="20.100000000000001" customHeight="1" thickBot="1" x14ac:dyDescent="0.45">
      <c r="B22" s="191"/>
      <c r="C22" s="178"/>
      <c r="D22" s="2" t="s">
        <v>37</v>
      </c>
      <c r="E22" s="3" t="s">
        <v>36</v>
      </c>
      <c r="F22" s="185">
        <v>1354</v>
      </c>
      <c r="G22" s="186"/>
      <c r="H22" s="187"/>
      <c r="I22" s="185">
        <v>1927</v>
      </c>
      <c r="J22" s="186"/>
      <c r="K22" s="187"/>
    </row>
    <row r="23" spans="2:11" ht="20.100000000000001" customHeight="1" thickBot="1" x14ac:dyDescent="0.45">
      <c r="B23" s="191"/>
      <c r="C23" s="2" t="s">
        <v>38</v>
      </c>
      <c r="D23" s="2" t="s">
        <v>39</v>
      </c>
      <c r="E23" s="3" t="s">
        <v>40</v>
      </c>
      <c r="F23" s="193">
        <v>160</v>
      </c>
      <c r="G23" s="194"/>
      <c r="H23" s="194"/>
      <c r="I23" s="194"/>
      <c r="J23" s="194"/>
      <c r="K23" s="195"/>
    </row>
    <row r="24" spans="2:11" ht="20.100000000000001" customHeight="1" thickBot="1" x14ac:dyDescent="0.45">
      <c r="B24" s="191"/>
      <c r="C24" s="176" t="s">
        <v>41</v>
      </c>
      <c r="D24" s="2" t="s">
        <v>42</v>
      </c>
      <c r="E24" s="3" t="s">
        <v>43</v>
      </c>
      <c r="F24" s="5">
        <v>16656263</v>
      </c>
      <c r="G24" s="5">
        <v>16656263</v>
      </c>
      <c r="H24" s="5">
        <v>16656263</v>
      </c>
      <c r="I24" s="5">
        <v>23703144</v>
      </c>
      <c r="J24" s="5">
        <v>23703144</v>
      </c>
      <c r="K24" s="5">
        <v>23703144</v>
      </c>
    </row>
    <row r="25" spans="2:11" ht="20.100000000000001" customHeight="1" thickBot="1" x14ac:dyDescent="0.45">
      <c r="B25" s="191"/>
      <c r="C25" s="177"/>
      <c r="D25" s="2" t="s">
        <v>44</v>
      </c>
      <c r="E25" s="3" t="s">
        <v>43</v>
      </c>
      <c r="F25" s="5">
        <v>9840000</v>
      </c>
      <c r="G25" s="5">
        <v>9840000</v>
      </c>
      <c r="H25" s="5">
        <v>9840000</v>
      </c>
      <c r="I25" s="5">
        <v>9840000</v>
      </c>
      <c r="J25" s="5">
        <v>9840000</v>
      </c>
      <c r="K25" s="5">
        <v>9840000</v>
      </c>
    </row>
    <row r="26" spans="2:11" ht="20.100000000000001" customHeight="1" thickBot="1" x14ac:dyDescent="0.45">
      <c r="B26" s="191"/>
      <c r="C26" s="177"/>
      <c r="D26" s="2" t="s">
        <v>45</v>
      </c>
      <c r="E26" s="3" t="s">
        <v>43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2:11" ht="20.100000000000001" customHeight="1" thickBot="1" x14ac:dyDescent="0.45">
      <c r="B27" s="191"/>
      <c r="C27" s="178"/>
      <c r="D27" s="2" t="s">
        <v>46</v>
      </c>
      <c r="E27" s="3" t="s">
        <v>43</v>
      </c>
      <c r="F27" s="5">
        <v>6816263</v>
      </c>
      <c r="G27" s="5">
        <v>6816263</v>
      </c>
      <c r="H27" s="5">
        <v>6816263</v>
      </c>
      <c r="I27" s="5">
        <v>13863144</v>
      </c>
      <c r="J27" s="5">
        <v>13863144</v>
      </c>
      <c r="K27" s="5">
        <v>13863144</v>
      </c>
    </row>
    <row r="28" spans="2:11" ht="20.100000000000001" customHeight="1" thickBot="1" x14ac:dyDescent="0.45">
      <c r="B28" s="191"/>
      <c r="C28" s="176" t="s">
        <v>47</v>
      </c>
      <c r="D28" s="2" t="s">
        <v>42</v>
      </c>
      <c r="E28" s="3" t="s">
        <v>43</v>
      </c>
      <c r="F28" s="5">
        <v>4875004</v>
      </c>
      <c r="G28" s="5">
        <v>4875004</v>
      </c>
      <c r="H28" s="5">
        <v>4875004</v>
      </c>
      <c r="I28" s="5">
        <v>6937506</v>
      </c>
      <c r="J28" s="5">
        <v>6937506</v>
      </c>
      <c r="K28" s="5">
        <v>6937506</v>
      </c>
    </row>
    <row r="29" spans="2:11" ht="20.100000000000001" customHeight="1" thickBot="1" x14ac:dyDescent="0.45">
      <c r="B29" s="191"/>
      <c r="C29" s="177"/>
      <c r="D29" s="2" t="s">
        <v>44</v>
      </c>
      <c r="E29" s="3" t="s">
        <v>43</v>
      </c>
      <c r="F29" s="5">
        <v>3600000</v>
      </c>
      <c r="G29" s="5">
        <v>3600000</v>
      </c>
      <c r="H29" s="5">
        <v>3600000</v>
      </c>
      <c r="I29" s="5">
        <v>3600000</v>
      </c>
      <c r="J29" s="5">
        <v>3600000</v>
      </c>
      <c r="K29" s="5">
        <v>3600000</v>
      </c>
    </row>
    <row r="30" spans="2:11" ht="20.100000000000001" customHeight="1" thickBot="1" x14ac:dyDescent="0.45">
      <c r="B30" s="191"/>
      <c r="C30" s="177"/>
      <c r="D30" s="2" t="s">
        <v>45</v>
      </c>
      <c r="E30" s="3" t="s">
        <v>43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2:11" ht="20.100000000000001" customHeight="1" thickBot="1" x14ac:dyDescent="0.45">
      <c r="B31" s="191"/>
      <c r="C31" s="178"/>
      <c r="D31" s="2" t="s">
        <v>46</v>
      </c>
      <c r="E31" s="3" t="s">
        <v>43</v>
      </c>
      <c r="F31" s="5">
        <v>1275004</v>
      </c>
      <c r="G31" s="5">
        <v>1275004</v>
      </c>
      <c r="H31" s="5">
        <v>1275004</v>
      </c>
      <c r="I31" s="5">
        <v>3337506</v>
      </c>
      <c r="J31" s="5">
        <v>3337506</v>
      </c>
      <c r="K31" s="5">
        <v>3337506</v>
      </c>
    </row>
    <row r="32" spans="2:11" ht="20.100000000000001" customHeight="1" thickBot="1" x14ac:dyDescent="0.45">
      <c r="B32" s="191"/>
      <c r="C32" s="176" t="s">
        <v>48</v>
      </c>
      <c r="D32" s="2" t="s">
        <v>45</v>
      </c>
      <c r="E32" s="3" t="s">
        <v>49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</row>
    <row r="33" spans="2:11" ht="20.100000000000001" customHeight="1" thickBot="1" x14ac:dyDescent="0.45">
      <c r="B33" s="191"/>
      <c r="C33" s="178"/>
      <c r="D33" s="2" t="s">
        <v>46</v>
      </c>
      <c r="E33" s="3" t="s">
        <v>49</v>
      </c>
      <c r="F33" s="5">
        <v>8091267</v>
      </c>
      <c r="G33" s="5">
        <v>8091267</v>
      </c>
      <c r="H33" s="5">
        <v>8091267</v>
      </c>
      <c r="I33" s="5">
        <v>17200650</v>
      </c>
      <c r="J33" s="5">
        <v>17200650</v>
      </c>
      <c r="K33" s="5">
        <v>17200650</v>
      </c>
    </row>
    <row r="34" spans="2:11" ht="20.100000000000001" customHeight="1" thickBot="1" x14ac:dyDescent="0.45">
      <c r="B34" s="191"/>
      <c r="C34" s="176" t="s">
        <v>50</v>
      </c>
      <c r="D34" s="2" t="s">
        <v>51</v>
      </c>
      <c r="E34" s="3" t="s">
        <v>52</v>
      </c>
      <c r="F34" s="193">
        <v>4</v>
      </c>
      <c r="G34" s="194"/>
      <c r="H34" s="194"/>
      <c r="I34" s="194"/>
      <c r="J34" s="194"/>
      <c r="K34" s="195"/>
    </row>
    <row r="35" spans="2:11" ht="20.100000000000001" customHeight="1" thickBot="1" x14ac:dyDescent="0.45">
      <c r="B35" s="191"/>
      <c r="C35" s="177"/>
      <c r="D35" s="2" t="s">
        <v>53</v>
      </c>
      <c r="E35" s="3" t="s">
        <v>54</v>
      </c>
      <c r="F35" s="185">
        <v>7500</v>
      </c>
      <c r="G35" s="186"/>
      <c r="H35" s="186"/>
      <c r="I35" s="186"/>
      <c r="J35" s="186"/>
      <c r="K35" s="187"/>
    </row>
    <row r="36" spans="2:11" ht="20.100000000000001" customHeight="1" thickBot="1" x14ac:dyDescent="0.45">
      <c r="B36" s="191"/>
      <c r="C36" s="178"/>
      <c r="D36" s="2" t="s">
        <v>55</v>
      </c>
      <c r="E36" s="3" t="s">
        <v>56</v>
      </c>
      <c r="F36" s="185">
        <v>60000</v>
      </c>
      <c r="G36" s="186"/>
      <c r="H36" s="186"/>
      <c r="I36" s="186"/>
      <c r="J36" s="186"/>
      <c r="K36" s="187"/>
    </row>
    <row r="37" spans="2:11" ht="20.100000000000001" customHeight="1" thickBot="1" x14ac:dyDescent="0.45">
      <c r="B37" s="191"/>
      <c r="C37" s="176" t="s">
        <v>91</v>
      </c>
      <c r="D37" s="2" t="s">
        <v>57</v>
      </c>
      <c r="E37" s="3" t="s">
        <v>90</v>
      </c>
      <c r="F37" s="193">
        <v>5.5500000000000005E-4</v>
      </c>
      <c r="G37" s="194"/>
      <c r="H37" s="194"/>
      <c r="I37" s="194"/>
      <c r="J37" s="194"/>
      <c r="K37" s="195"/>
    </row>
    <row r="38" spans="2:11" ht="20.100000000000001" customHeight="1" thickBot="1" x14ac:dyDescent="0.45">
      <c r="B38" s="191"/>
      <c r="C38" s="178"/>
      <c r="D38" s="2" t="s">
        <v>58</v>
      </c>
      <c r="E38" s="3" t="s">
        <v>92</v>
      </c>
      <c r="F38" s="193">
        <v>2.4900000000000002</v>
      </c>
      <c r="G38" s="194"/>
      <c r="H38" s="194"/>
      <c r="I38" s="194"/>
      <c r="J38" s="194"/>
      <c r="K38" s="195"/>
    </row>
    <row r="39" spans="2:11" ht="20.100000000000001" customHeight="1" thickBot="1" x14ac:dyDescent="0.45">
      <c r="B39" s="191"/>
      <c r="C39" s="176" t="s">
        <v>95</v>
      </c>
      <c r="D39" s="2" t="s">
        <v>93</v>
      </c>
      <c r="E39" s="3" t="s">
        <v>94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</row>
    <row r="40" spans="2:11" ht="20.100000000000001" customHeight="1" thickBot="1" x14ac:dyDescent="0.45">
      <c r="B40" s="191"/>
      <c r="C40" s="177"/>
      <c r="D40" s="2" t="s">
        <v>96</v>
      </c>
      <c r="E40" s="3" t="s">
        <v>94</v>
      </c>
      <c r="F40" s="6">
        <v>149</v>
      </c>
      <c r="G40" s="6">
        <v>149</v>
      </c>
      <c r="H40" s="6">
        <v>149</v>
      </c>
      <c r="I40" s="6">
        <v>149</v>
      </c>
      <c r="J40" s="6">
        <v>149</v>
      </c>
      <c r="K40" s="6">
        <v>149</v>
      </c>
    </row>
    <row r="41" spans="2:11" ht="20.100000000000001" customHeight="1" thickBot="1" x14ac:dyDescent="0.45">
      <c r="B41" s="191"/>
      <c r="C41" s="178"/>
      <c r="D41" s="4" t="s">
        <v>97</v>
      </c>
      <c r="E41" s="3" t="s">
        <v>94</v>
      </c>
      <c r="F41" s="6">
        <v>149</v>
      </c>
      <c r="G41" s="6">
        <v>149</v>
      </c>
      <c r="H41" s="6">
        <v>149</v>
      </c>
      <c r="I41" s="6">
        <v>149</v>
      </c>
      <c r="J41" s="6">
        <v>149</v>
      </c>
      <c r="K41" s="6">
        <v>149</v>
      </c>
    </row>
    <row r="42" spans="2:11" ht="20.100000000000001" customHeight="1" thickBot="1" x14ac:dyDescent="0.45">
      <c r="B42" s="191"/>
      <c r="C42" s="2" t="s">
        <v>98</v>
      </c>
      <c r="D42" s="4" t="s">
        <v>99</v>
      </c>
      <c r="E42" s="3" t="s">
        <v>94</v>
      </c>
      <c r="F42" s="5">
        <v>4491</v>
      </c>
      <c r="G42" s="5">
        <v>4491</v>
      </c>
      <c r="H42" s="5">
        <v>4491</v>
      </c>
      <c r="I42" s="5">
        <v>9546</v>
      </c>
      <c r="J42" s="5">
        <v>9546</v>
      </c>
      <c r="K42" s="5">
        <v>9546</v>
      </c>
    </row>
    <row r="43" spans="2:11" ht="20.100000000000001" customHeight="1" thickBot="1" x14ac:dyDescent="0.45">
      <c r="B43" s="191"/>
      <c r="C43" s="2" t="s">
        <v>100</v>
      </c>
      <c r="D43" s="2" t="s">
        <v>101</v>
      </c>
      <c r="E43" s="3" t="s">
        <v>94</v>
      </c>
      <c r="F43" s="5">
        <v>-4341</v>
      </c>
      <c r="G43" s="5">
        <v>-4341</v>
      </c>
      <c r="H43" s="5">
        <v>-4341</v>
      </c>
      <c r="I43" s="5">
        <v>-9397</v>
      </c>
      <c r="J43" s="5">
        <v>-9397</v>
      </c>
      <c r="K43" s="5">
        <v>-9397</v>
      </c>
    </row>
    <row r="44" spans="2:11" ht="20.100000000000001" customHeight="1" thickBot="1" x14ac:dyDescent="0.45">
      <c r="B44" s="191"/>
      <c r="C44" s="176" t="s">
        <v>103</v>
      </c>
      <c r="D44" s="2" t="s">
        <v>93</v>
      </c>
      <c r="E44" s="3" t="s">
        <v>102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</row>
    <row r="45" spans="2:11" ht="20.100000000000001" customHeight="1" thickBot="1" x14ac:dyDescent="0.45">
      <c r="B45" s="191"/>
      <c r="C45" s="177"/>
      <c r="D45" s="2" t="s">
        <v>96</v>
      </c>
      <c r="E45" s="3" t="s">
        <v>102</v>
      </c>
      <c r="F45" s="6">
        <v>2</v>
      </c>
      <c r="G45" s="6">
        <v>2</v>
      </c>
      <c r="H45" s="6">
        <v>2</v>
      </c>
      <c r="I45" s="6">
        <v>2</v>
      </c>
      <c r="J45" s="6">
        <v>2</v>
      </c>
      <c r="K45" s="6">
        <v>2</v>
      </c>
    </row>
    <row r="46" spans="2:11" ht="20.100000000000001" customHeight="1" thickBot="1" x14ac:dyDescent="0.45">
      <c r="B46" s="191"/>
      <c r="C46" s="178"/>
      <c r="D46" s="2" t="s">
        <v>104</v>
      </c>
      <c r="E46" s="3" t="s">
        <v>102</v>
      </c>
      <c r="F46" s="6">
        <v>2</v>
      </c>
      <c r="G46" s="6">
        <v>2</v>
      </c>
      <c r="H46" s="6">
        <v>2</v>
      </c>
      <c r="I46" s="6">
        <v>2</v>
      </c>
      <c r="J46" s="6">
        <v>2</v>
      </c>
      <c r="K46" s="6">
        <v>2</v>
      </c>
    </row>
    <row r="47" spans="2:11" ht="20.100000000000001" customHeight="1" thickBot="1" x14ac:dyDescent="0.45">
      <c r="B47" s="191"/>
      <c r="C47" s="2" t="s">
        <v>98</v>
      </c>
      <c r="D47" s="2" t="s">
        <v>93</v>
      </c>
      <c r="E47" s="3" t="s">
        <v>102</v>
      </c>
      <c r="F47" s="6">
        <v>53</v>
      </c>
      <c r="G47" s="6">
        <v>53</v>
      </c>
      <c r="H47" s="6">
        <v>53</v>
      </c>
      <c r="I47" s="6">
        <v>114</v>
      </c>
      <c r="J47" s="6">
        <v>114</v>
      </c>
      <c r="K47" s="6">
        <v>114</v>
      </c>
    </row>
    <row r="48" spans="2:11" ht="20.100000000000001" customHeight="1" thickBot="1" x14ac:dyDescent="0.45">
      <c r="B48" s="191"/>
      <c r="C48" s="7" t="s">
        <v>59</v>
      </c>
      <c r="D48" s="8"/>
      <c r="E48" s="20" t="s">
        <v>102</v>
      </c>
      <c r="F48" s="9">
        <v>-52</v>
      </c>
      <c r="G48" s="9">
        <v>-52</v>
      </c>
      <c r="H48" s="9">
        <v>-52</v>
      </c>
      <c r="I48" s="9">
        <v>-112</v>
      </c>
      <c r="J48" s="9">
        <v>-112</v>
      </c>
      <c r="K48" s="9">
        <v>-112</v>
      </c>
    </row>
    <row r="49" spans="2:11" ht="20.100000000000001" customHeight="1" thickBot="1" x14ac:dyDescent="0.45">
      <c r="B49" s="191"/>
      <c r="C49" s="10" t="s">
        <v>60</v>
      </c>
      <c r="D49" s="11"/>
      <c r="E49" s="21" t="s">
        <v>102</v>
      </c>
      <c r="F49" s="22">
        <f>ROUND(-240*LOG(F6,10)+500,0)</f>
        <v>-95</v>
      </c>
      <c r="G49" s="12">
        <v>-95</v>
      </c>
      <c r="H49" s="12">
        <v>-95</v>
      </c>
      <c r="I49" s="12">
        <v>-95</v>
      </c>
      <c r="J49" s="12">
        <v>-95</v>
      </c>
      <c r="K49" s="12">
        <v>-95</v>
      </c>
    </row>
    <row r="50" spans="2:11" ht="20.100000000000001" customHeight="1" thickBot="1" x14ac:dyDescent="0.45">
      <c r="B50" s="192"/>
      <c r="C50" s="198" t="s">
        <v>61</v>
      </c>
      <c r="D50" s="199"/>
      <c r="E50" s="14"/>
      <c r="F50" s="13" t="s">
        <v>62</v>
      </c>
      <c r="G50" s="13" t="s">
        <v>62</v>
      </c>
      <c r="H50" s="13" t="s">
        <v>62</v>
      </c>
      <c r="I50" s="14" t="s">
        <v>63</v>
      </c>
      <c r="J50" s="14" t="s">
        <v>63</v>
      </c>
      <c r="K50" s="14" t="s">
        <v>63</v>
      </c>
    </row>
    <row r="51" spans="2:11" ht="20.100000000000001" customHeight="1" thickBot="1" x14ac:dyDescent="0.45">
      <c r="B51" s="176" t="s">
        <v>112</v>
      </c>
      <c r="C51" s="200" t="s">
        <v>64</v>
      </c>
      <c r="D51" s="201"/>
      <c r="E51" s="15"/>
      <c r="F51" s="15" t="s">
        <v>65</v>
      </c>
      <c r="G51" s="15" t="s">
        <v>65</v>
      </c>
      <c r="H51" s="15" t="s">
        <v>65</v>
      </c>
      <c r="I51" s="15" t="s">
        <v>65</v>
      </c>
      <c r="J51" s="15" t="s">
        <v>66</v>
      </c>
      <c r="K51" s="15" t="s">
        <v>66</v>
      </c>
    </row>
    <row r="52" spans="2:11" ht="20.100000000000001" customHeight="1" thickBot="1" x14ac:dyDescent="0.45">
      <c r="B52" s="177"/>
      <c r="C52" s="202" t="s">
        <v>30</v>
      </c>
      <c r="D52" s="203"/>
      <c r="E52" s="3" t="s">
        <v>31</v>
      </c>
      <c r="F52" s="185">
        <v>84000</v>
      </c>
      <c r="G52" s="186"/>
      <c r="H52" s="186"/>
      <c r="I52" s="187"/>
      <c r="J52" s="18"/>
      <c r="K52" s="2"/>
    </row>
    <row r="53" spans="2:11" ht="20.100000000000001" customHeight="1" thickBot="1" x14ac:dyDescent="0.45">
      <c r="B53" s="177"/>
      <c r="C53" s="176" t="s">
        <v>67</v>
      </c>
      <c r="D53" s="16" t="s">
        <v>68</v>
      </c>
      <c r="E53" s="3" t="s">
        <v>21</v>
      </c>
      <c r="F53" s="193">
        <v>40</v>
      </c>
      <c r="G53" s="194"/>
      <c r="H53" s="194"/>
      <c r="I53" s="195"/>
      <c r="J53" s="18"/>
      <c r="K53" s="2"/>
    </row>
    <row r="54" spans="2:11" ht="20.100000000000001" customHeight="1" thickBot="1" x14ac:dyDescent="0.45">
      <c r="B54" s="177"/>
      <c r="C54" s="178"/>
      <c r="D54" s="2" t="s">
        <v>69</v>
      </c>
      <c r="E54" s="3" t="s">
        <v>70</v>
      </c>
      <c r="F54" s="6">
        <v>21</v>
      </c>
      <c r="G54" s="6">
        <v>19</v>
      </c>
      <c r="H54" s="6">
        <v>16</v>
      </c>
      <c r="I54" s="6">
        <v>21</v>
      </c>
      <c r="J54" s="18"/>
      <c r="K54" s="2"/>
    </row>
    <row r="55" spans="2:11" ht="20.100000000000001" customHeight="1" thickBot="1" x14ac:dyDescent="0.45">
      <c r="B55" s="177"/>
      <c r="C55" s="2" t="s">
        <v>71</v>
      </c>
      <c r="D55" s="2" t="s">
        <v>72</v>
      </c>
      <c r="E55" s="3" t="s">
        <v>73</v>
      </c>
      <c r="F55" s="5">
        <v>10584</v>
      </c>
      <c r="G55" s="5">
        <v>9576</v>
      </c>
      <c r="H55" s="5">
        <v>8064</v>
      </c>
      <c r="I55" s="5">
        <v>10584</v>
      </c>
      <c r="J55" s="18"/>
      <c r="K55" s="2"/>
    </row>
    <row r="56" spans="2:11" ht="20.100000000000001" customHeight="1" thickBot="1" x14ac:dyDescent="0.45">
      <c r="B56" s="177"/>
      <c r="C56" s="2" t="s">
        <v>91</v>
      </c>
      <c r="D56" s="2" t="s">
        <v>74</v>
      </c>
      <c r="E56" s="3" t="s">
        <v>105</v>
      </c>
      <c r="F56" s="185">
        <v>2730</v>
      </c>
      <c r="G56" s="186"/>
      <c r="H56" s="186"/>
      <c r="I56" s="187"/>
      <c r="J56" s="18"/>
      <c r="K56" s="2"/>
    </row>
    <row r="57" spans="2:11" ht="20.100000000000001" customHeight="1" thickBot="1" x14ac:dyDescent="0.45">
      <c r="B57" s="177"/>
      <c r="C57" s="2" t="s">
        <v>75</v>
      </c>
      <c r="D57" s="4" t="s">
        <v>106</v>
      </c>
      <c r="E57" s="3" t="s">
        <v>94</v>
      </c>
      <c r="F57" s="5">
        <v>28894</v>
      </c>
      <c r="G57" s="5">
        <v>26142</v>
      </c>
      <c r="H57" s="5">
        <v>22015</v>
      </c>
      <c r="I57" s="5">
        <v>28894</v>
      </c>
      <c r="J57" s="18"/>
      <c r="K57" s="2"/>
    </row>
    <row r="58" spans="2:11" ht="20.100000000000001" customHeight="1" thickBot="1" x14ac:dyDescent="0.45">
      <c r="B58" s="177"/>
      <c r="C58" s="7" t="s">
        <v>59</v>
      </c>
      <c r="D58" s="8"/>
      <c r="E58" s="20" t="s">
        <v>102</v>
      </c>
      <c r="F58" s="9">
        <v>344</v>
      </c>
      <c r="G58" s="9">
        <v>311</v>
      </c>
      <c r="H58" s="9">
        <v>262</v>
      </c>
      <c r="I58" s="9">
        <v>344</v>
      </c>
      <c r="J58" s="204"/>
      <c r="K58" s="205"/>
    </row>
    <row r="59" spans="2:11" ht="20.100000000000001" customHeight="1" thickBot="1" x14ac:dyDescent="0.45">
      <c r="B59" s="177"/>
      <c r="C59" s="10" t="s">
        <v>60</v>
      </c>
      <c r="D59" s="11"/>
      <c r="E59" s="21" t="s">
        <v>102</v>
      </c>
      <c r="F59" s="12">
        <v>320</v>
      </c>
      <c r="G59" s="12">
        <v>320</v>
      </c>
      <c r="H59" s="12">
        <v>320</v>
      </c>
      <c r="I59" s="12">
        <v>320</v>
      </c>
      <c r="J59" s="196"/>
      <c r="K59" s="197"/>
    </row>
    <row r="60" spans="2:11" ht="20.100000000000001" customHeight="1" thickBot="1" x14ac:dyDescent="0.45">
      <c r="B60" s="177"/>
      <c r="C60" s="198" t="s">
        <v>61</v>
      </c>
      <c r="D60" s="199"/>
      <c r="E60" s="14"/>
      <c r="F60" s="13" t="s">
        <v>62</v>
      </c>
      <c r="G60" s="14" t="s">
        <v>63</v>
      </c>
      <c r="H60" s="14" t="s">
        <v>63</v>
      </c>
      <c r="I60" s="13" t="s">
        <v>62</v>
      </c>
      <c r="J60" s="206"/>
      <c r="K60" s="207"/>
    </row>
    <row r="61" spans="2:11" ht="20.100000000000001" customHeight="1" thickBot="1" x14ac:dyDescent="0.45">
      <c r="B61" s="177"/>
      <c r="C61" s="202" t="s">
        <v>30</v>
      </c>
      <c r="D61" s="203"/>
      <c r="E61" s="3" t="s">
        <v>31</v>
      </c>
      <c r="F61" s="18"/>
      <c r="G61" s="18"/>
      <c r="H61" s="18"/>
      <c r="I61" s="2"/>
      <c r="J61" s="185">
        <v>84000</v>
      </c>
      <c r="K61" s="187"/>
    </row>
    <row r="62" spans="2:11" ht="20.100000000000001" customHeight="1" thickBot="1" x14ac:dyDescent="0.45">
      <c r="B62" s="177"/>
      <c r="C62" s="176" t="s">
        <v>76</v>
      </c>
      <c r="D62" s="16" t="s">
        <v>77</v>
      </c>
      <c r="E62" s="3" t="s">
        <v>21</v>
      </c>
      <c r="F62" s="18"/>
      <c r="G62" s="18"/>
      <c r="H62" s="18"/>
      <c r="I62" s="2"/>
      <c r="J62" s="6">
        <v>1.6</v>
      </c>
      <c r="K62" s="6">
        <v>2.2999999999999998</v>
      </c>
    </row>
    <row r="63" spans="2:11" ht="20.100000000000001" customHeight="1" thickBot="1" x14ac:dyDescent="0.45">
      <c r="B63" s="177"/>
      <c r="C63" s="192"/>
      <c r="D63" s="4" t="s">
        <v>78</v>
      </c>
      <c r="E63" s="3" t="s">
        <v>31</v>
      </c>
      <c r="F63" s="18"/>
      <c r="G63" s="18"/>
      <c r="H63" s="18"/>
      <c r="I63" s="2"/>
      <c r="J63" s="5">
        <v>1344</v>
      </c>
      <c r="K63" s="5">
        <v>1932</v>
      </c>
    </row>
    <row r="64" spans="2:11" ht="20.100000000000001" customHeight="1" thickBot="1" x14ac:dyDescent="0.45">
      <c r="B64" s="177"/>
      <c r="C64" s="176" t="s">
        <v>107</v>
      </c>
      <c r="D64" s="2" t="s">
        <v>79</v>
      </c>
      <c r="E64" s="3" t="s">
        <v>102</v>
      </c>
      <c r="F64" s="18"/>
      <c r="G64" s="18"/>
      <c r="H64" s="18"/>
      <c r="I64" s="2"/>
      <c r="J64" s="193">
        <v>370</v>
      </c>
      <c r="K64" s="195"/>
    </row>
    <row r="65" spans="2:11" ht="20.100000000000001" customHeight="1" thickBot="1" x14ac:dyDescent="0.45">
      <c r="B65" s="177"/>
      <c r="C65" s="192"/>
      <c r="D65" s="2" t="s">
        <v>74</v>
      </c>
      <c r="E65" s="3" t="s">
        <v>105</v>
      </c>
      <c r="F65" s="18"/>
      <c r="G65" s="18"/>
      <c r="H65" s="18"/>
      <c r="I65" s="2"/>
      <c r="J65" s="185">
        <v>2730</v>
      </c>
      <c r="K65" s="187"/>
    </row>
    <row r="66" spans="2:11" ht="20.100000000000001" customHeight="1" thickBot="1" x14ac:dyDescent="0.45">
      <c r="B66" s="177"/>
      <c r="C66" s="2" t="s">
        <v>80</v>
      </c>
      <c r="D66" s="2" t="s">
        <v>81</v>
      </c>
      <c r="E66" s="3" t="s">
        <v>82</v>
      </c>
      <c r="F66" s="18"/>
      <c r="G66" s="18"/>
      <c r="H66" s="18"/>
      <c r="I66" s="2"/>
      <c r="J66" s="193">
        <v>0.8</v>
      </c>
      <c r="K66" s="195"/>
    </row>
    <row r="67" spans="2:11" ht="20.100000000000001" customHeight="1" thickBot="1" x14ac:dyDescent="0.45">
      <c r="B67" s="177"/>
      <c r="C67" s="176" t="s">
        <v>108</v>
      </c>
      <c r="D67" s="4" t="s">
        <v>83</v>
      </c>
      <c r="E67" s="3" t="s">
        <v>94</v>
      </c>
      <c r="F67" s="18"/>
      <c r="G67" s="18"/>
      <c r="H67" s="18"/>
      <c r="I67" s="2"/>
      <c r="J67" s="5">
        <v>31080</v>
      </c>
      <c r="K67" s="5">
        <v>31080</v>
      </c>
    </row>
    <row r="68" spans="2:11" ht="20.100000000000001" customHeight="1" thickBot="1" x14ac:dyDescent="0.45">
      <c r="B68" s="177"/>
      <c r="C68" s="177"/>
      <c r="D68" s="4" t="s">
        <v>84</v>
      </c>
      <c r="E68" s="3" t="s">
        <v>94</v>
      </c>
      <c r="F68" s="18"/>
      <c r="G68" s="18"/>
      <c r="H68" s="18"/>
      <c r="I68" s="2"/>
      <c r="J68" s="5">
        <v>2935</v>
      </c>
      <c r="K68" s="5">
        <v>4219</v>
      </c>
    </row>
    <row r="69" spans="2:11" ht="20.100000000000001" customHeight="1" thickBot="1" x14ac:dyDescent="0.45">
      <c r="B69" s="177"/>
      <c r="C69" s="178"/>
      <c r="D69" s="4" t="s">
        <v>85</v>
      </c>
      <c r="E69" s="3" t="s">
        <v>94</v>
      </c>
      <c r="F69" s="18"/>
      <c r="G69" s="18"/>
      <c r="H69" s="18"/>
      <c r="I69" s="2"/>
      <c r="J69" s="5">
        <v>28145</v>
      </c>
      <c r="K69" s="5">
        <v>26861</v>
      </c>
    </row>
    <row r="70" spans="2:11" ht="20.100000000000001" customHeight="1" thickBot="1" x14ac:dyDescent="0.45">
      <c r="B70" s="177"/>
      <c r="C70" s="176" t="s">
        <v>109</v>
      </c>
      <c r="D70" s="2" t="s">
        <v>86</v>
      </c>
      <c r="E70" s="3" t="s">
        <v>102</v>
      </c>
      <c r="F70" s="18"/>
      <c r="G70" s="18"/>
      <c r="H70" s="18"/>
      <c r="I70" s="2"/>
      <c r="J70" s="6">
        <v>370</v>
      </c>
      <c r="K70" s="6">
        <v>370</v>
      </c>
    </row>
    <row r="71" spans="2:11" ht="20.100000000000001" customHeight="1" thickBot="1" x14ac:dyDescent="0.45">
      <c r="B71" s="177"/>
      <c r="C71" s="192"/>
      <c r="D71" s="2" t="s">
        <v>87</v>
      </c>
      <c r="E71" s="3" t="s">
        <v>102</v>
      </c>
      <c r="F71" s="18"/>
      <c r="G71" s="18"/>
      <c r="H71" s="18"/>
      <c r="I71" s="2"/>
      <c r="J71" s="6">
        <v>35</v>
      </c>
      <c r="K71" s="6">
        <v>50</v>
      </c>
    </row>
    <row r="72" spans="2:11" ht="20.100000000000001" customHeight="1" thickBot="1" x14ac:dyDescent="0.45">
      <c r="B72" s="177"/>
      <c r="C72" s="7" t="s">
        <v>59</v>
      </c>
      <c r="D72" s="8"/>
      <c r="E72" s="20" t="s">
        <v>102</v>
      </c>
      <c r="F72" s="204"/>
      <c r="G72" s="208"/>
      <c r="H72" s="208"/>
      <c r="I72" s="205"/>
      <c r="J72" s="9">
        <v>335</v>
      </c>
      <c r="K72" s="9">
        <v>320</v>
      </c>
    </row>
    <row r="73" spans="2:11" ht="20.100000000000001" customHeight="1" thickBot="1" x14ac:dyDescent="0.45">
      <c r="B73" s="177"/>
      <c r="C73" s="10" t="s">
        <v>60</v>
      </c>
      <c r="D73" s="11"/>
      <c r="E73" s="21" t="s">
        <v>102</v>
      </c>
      <c r="F73" s="196"/>
      <c r="G73" s="209"/>
      <c r="H73" s="209"/>
      <c r="I73" s="197"/>
      <c r="J73" s="12">
        <v>320</v>
      </c>
      <c r="K73" s="12">
        <v>320</v>
      </c>
    </row>
    <row r="74" spans="2:11" ht="20.100000000000001" customHeight="1" thickBot="1" x14ac:dyDescent="0.45">
      <c r="B74" s="178"/>
      <c r="C74" s="198" t="s">
        <v>61</v>
      </c>
      <c r="D74" s="199"/>
      <c r="E74" s="14"/>
      <c r="F74" s="206"/>
      <c r="G74" s="210"/>
      <c r="H74" s="210"/>
      <c r="I74" s="207"/>
      <c r="J74" s="13" t="s">
        <v>62</v>
      </c>
      <c r="K74" s="14" t="s">
        <v>63</v>
      </c>
    </row>
    <row r="75" spans="2:11" ht="20.100000000000001" customHeight="1" thickBot="1" x14ac:dyDescent="0.45">
      <c r="B75" s="176" t="s">
        <v>111</v>
      </c>
      <c r="C75" s="7" t="s">
        <v>88</v>
      </c>
      <c r="D75" s="8"/>
      <c r="E75" s="20" t="s">
        <v>102</v>
      </c>
      <c r="F75" s="9">
        <v>292</v>
      </c>
      <c r="G75" s="9">
        <v>260</v>
      </c>
      <c r="H75" s="9">
        <v>210</v>
      </c>
      <c r="I75" s="9">
        <v>232</v>
      </c>
      <c r="J75" s="9">
        <v>223</v>
      </c>
      <c r="K75" s="9">
        <v>208</v>
      </c>
    </row>
    <row r="76" spans="2:11" ht="20.100000000000001" customHeight="1" thickBot="1" x14ac:dyDescent="0.45">
      <c r="B76" s="191"/>
      <c r="C76" s="10" t="s">
        <v>89</v>
      </c>
      <c r="D76" s="11"/>
      <c r="E76" s="21" t="s">
        <v>102</v>
      </c>
      <c r="F76" s="12">
        <v>225</v>
      </c>
      <c r="G76" s="12">
        <v>225</v>
      </c>
      <c r="H76" s="12">
        <v>225</v>
      </c>
      <c r="I76" s="12">
        <v>225</v>
      </c>
      <c r="J76" s="12">
        <v>225</v>
      </c>
      <c r="K76" s="12">
        <v>225</v>
      </c>
    </row>
    <row r="77" spans="2:11" ht="20.100000000000001" customHeight="1" thickBot="1" x14ac:dyDescent="0.45">
      <c r="B77" s="192"/>
      <c r="C77" s="198" t="s">
        <v>61</v>
      </c>
      <c r="D77" s="199"/>
      <c r="E77" s="14"/>
      <c r="F77" s="13" t="s">
        <v>62</v>
      </c>
      <c r="G77" s="13" t="s">
        <v>62</v>
      </c>
      <c r="H77" s="14" t="s">
        <v>63</v>
      </c>
      <c r="I77" s="13" t="s">
        <v>62</v>
      </c>
      <c r="J77" s="14" t="s">
        <v>63</v>
      </c>
      <c r="K77" s="14" t="s">
        <v>63</v>
      </c>
    </row>
  </sheetData>
  <mergeCells count="70">
    <mergeCell ref="C62:C63"/>
    <mergeCell ref="C64:C65"/>
    <mergeCell ref="J64:K64"/>
    <mergeCell ref="J65:K65"/>
    <mergeCell ref="B75:B77"/>
    <mergeCell ref="C77:D77"/>
    <mergeCell ref="J66:K66"/>
    <mergeCell ref="C67:C69"/>
    <mergeCell ref="C70:C71"/>
    <mergeCell ref="F72:I72"/>
    <mergeCell ref="F73:I73"/>
    <mergeCell ref="C74:D74"/>
    <mergeCell ref="F74:I74"/>
    <mergeCell ref="J59:K59"/>
    <mergeCell ref="C39:C41"/>
    <mergeCell ref="C44:C46"/>
    <mergeCell ref="C50:D50"/>
    <mergeCell ref="B51:B74"/>
    <mergeCell ref="C51:D51"/>
    <mergeCell ref="C52:D52"/>
    <mergeCell ref="C60:D60"/>
    <mergeCell ref="F52:I52"/>
    <mergeCell ref="C53:C54"/>
    <mergeCell ref="F53:I53"/>
    <mergeCell ref="F56:I56"/>
    <mergeCell ref="J58:K58"/>
    <mergeCell ref="J60:K60"/>
    <mergeCell ref="C61:D61"/>
    <mergeCell ref="J61:K61"/>
    <mergeCell ref="C37:C38"/>
    <mergeCell ref="F37:K37"/>
    <mergeCell ref="F38:K38"/>
    <mergeCell ref="I21:K21"/>
    <mergeCell ref="F22:H22"/>
    <mergeCell ref="I22:K22"/>
    <mergeCell ref="F23:K23"/>
    <mergeCell ref="C24:C27"/>
    <mergeCell ref="C28:C31"/>
    <mergeCell ref="C32:C33"/>
    <mergeCell ref="C34:C36"/>
    <mergeCell ref="F34:K34"/>
    <mergeCell ref="F35:K35"/>
    <mergeCell ref="F36:K36"/>
    <mergeCell ref="C19:C22"/>
    <mergeCell ref="F19:H19"/>
    <mergeCell ref="B4:D4"/>
    <mergeCell ref="B5:B50"/>
    <mergeCell ref="C5:C8"/>
    <mergeCell ref="F5:K5"/>
    <mergeCell ref="F6:K6"/>
    <mergeCell ref="F7:K7"/>
    <mergeCell ref="F8:K8"/>
    <mergeCell ref="C9:C11"/>
    <mergeCell ref="D9:D10"/>
    <mergeCell ref="F9:K9"/>
    <mergeCell ref="F10:K10"/>
    <mergeCell ref="F11:K11"/>
    <mergeCell ref="I19:K19"/>
    <mergeCell ref="F20:H20"/>
    <mergeCell ref="I20:K20"/>
    <mergeCell ref="F21:H21"/>
    <mergeCell ref="C12:C15"/>
    <mergeCell ref="F12:K12"/>
    <mergeCell ref="F13:K13"/>
    <mergeCell ref="F14:K14"/>
    <mergeCell ref="C16:C18"/>
    <mergeCell ref="F16:K16"/>
    <mergeCell ref="F17:K17"/>
    <mergeCell ref="F18:K18"/>
    <mergeCell ref="F15:K15"/>
  </mergeCells>
  <phoneticPr fontId="1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様式6-4別紙</vt:lpstr>
      <vt:lpstr>マニュアル計算シート写し</vt:lpstr>
      <vt:lpstr>マニュアル計算シート写し!Print_Area</vt:lpstr>
      <vt:lpstr>'様式6-4別紙'!Print_Area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ssdxyz</dc:creator>
  <cp:lastModifiedBy>山崎 衛</cp:lastModifiedBy>
  <cp:lastPrinted>2023-02-15T09:03:18Z</cp:lastPrinted>
  <dcterms:created xsi:type="dcterms:W3CDTF">2016-05-11T02:00:10Z</dcterms:created>
  <dcterms:modified xsi:type="dcterms:W3CDTF">2023-02-27T01:27:15Z</dcterms:modified>
</cp:coreProperties>
</file>